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J-Luh" sheetId="1" r:id="rId1"/>
    <sheet name="VY B-Rat" sheetId="2" r:id="rId2"/>
    <sheet name="HKK-NB" sheetId="3" r:id="rId3"/>
    <sheet name="Zli-VY A" sheetId="4" r:id="rId4"/>
    <sheet name="MS-Vra" sheetId="5" r:id="rId5"/>
  </sheets>
  <definedNames>
    <definedName name="_xlnm.Print_Area" localSheetId="0">'PSJ-Luh'!$A$1:$S$66</definedName>
  </definedNames>
  <calcPr fullCalcOnLoad="1"/>
</workbook>
</file>

<file path=xl/sharedStrings.xml><?xml version="1.0" encoding="utf-8"?>
<sst xmlns="http://schemas.openxmlformats.org/spreadsheetml/2006/main" count="557" uniqueCount="174">
  <si>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</si>
  <si>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</si>
  <si>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</si>
  <si>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</si>
  <si>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</si>
  <si>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</si>
  <si>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</si>
  <si>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</si>
  <si>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</si>
  <si>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</si>
  <si>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</si>
  <si>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</si>
  <si>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</si>
  <si>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</si>
  <si>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</si>
  <si>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</si>
  <si>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</si>
  <si>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</si>
  <si>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</si>
  <si>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</si>
  <si>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</si>
  <si>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</si>
  <si>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</si>
  <si>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</si>
  <si>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</si>
  <si>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</si>
  <si>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</si>
  <si>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</si>
  <si>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</si>
  <si>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</si>
  <si>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</si>
  <si>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</si>
  <si>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</si>
  <si>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</si>
  <si>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</si>
  <si>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</si>
  <si>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</si>
  <si>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</si>
  <si>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</si>
  <si>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18.2.2017</t>
  </si>
  <si>
    <t>Martina</t>
  </si>
  <si>
    <t>Mariana</t>
  </si>
  <si>
    <t>Marie</t>
  </si>
  <si>
    <t>Ivana</t>
  </si>
  <si>
    <t>Klára</t>
  </si>
  <si>
    <t>Pavlína</t>
  </si>
  <si>
    <t>Jitka</t>
  </si>
  <si>
    <t>Lenka</t>
  </si>
  <si>
    <t>Hana</t>
  </si>
  <si>
    <t>Romana</t>
  </si>
  <si>
    <t>Monika</t>
  </si>
  <si>
    <t>Dosedlová</t>
  </si>
  <si>
    <t>Kreuzingerová</t>
  </si>
  <si>
    <t>Hájková</t>
  </si>
  <si>
    <t>Býčková</t>
  </si>
  <si>
    <t>Pešková</t>
  </si>
  <si>
    <t>Trojanová</t>
  </si>
  <si>
    <t>Březinová</t>
  </si>
  <si>
    <t>Šimková</t>
  </si>
  <si>
    <t>Kričinská</t>
  </si>
  <si>
    <t>Beranová</t>
  </si>
  <si>
    <t>Sedlářová</t>
  </si>
  <si>
    <t>Niklová</t>
  </si>
  <si>
    <t>KK MS Brno -  ž</t>
  </si>
  <si>
    <t>TJ Sokol Vracov -  ž</t>
  </si>
  <si>
    <t>KK MS BRNO</t>
  </si>
  <si>
    <t>Sedlářová Romana</t>
  </si>
  <si>
    <t xml:space="preserve"> Beranová Hana</t>
  </si>
  <si>
    <t>I/0200</t>
  </si>
  <si>
    <t>1. start náhradníka Martina Hájková 06712</t>
  </si>
  <si>
    <t>Radil Jiří</t>
  </si>
  <si>
    <t>II/0511</t>
  </si>
  <si>
    <t>Bachňák Zdeněk</t>
  </si>
  <si>
    <t xml:space="preserve"> </t>
  </si>
  <si>
    <t>Trávníček Bohumír</t>
  </si>
  <si>
    <t>Kubáčková Hana</t>
  </si>
  <si>
    <t>Jana</t>
  </si>
  <si>
    <t>Vejmolová</t>
  </si>
  <si>
    <t>Zimáková</t>
  </si>
  <si>
    <t>Anderová</t>
  </si>
  <si>
    <t>Kubáčková</t>
  </si>
  <si>
    <t>Michaela</t>
  </si>
  <si>
    <t>Kristýna</t>
  </si>
  <si>
    <t>Kouřilová</t>
  </si>
  <si>
    <t>Zuzana</t>
  </si>
  <si>
    <t>Tilšerová</t>
  </si>
  <si>
    <t>Petříčková</t>
  </si>
  <si>
    <t>Dita</t>
  </si>
  <si>
    <t>Štěrbová</t>
  </si>
  <si>
    <t>Trochtová</t>
  </si>
  <si>
    <t>Tereza</t>
  </si>
  <si>
    <t>Bohdana</t>
  </si>
  <si>
    <t>Vidlářová</t>
  </si>
  <si>
    <t>Jankových</t>
  </si>
  <si>
    <t>KK Vyškov "A"</t>
  </si>
  <si>
    <t>KC Zlín</t>
  </si>
  <si>
    <t xml:space="preserve">18.02.2017, </t>
  </si>
  <si>
    <t>Vrecková Hana - start náhradníka</t>
  </si>
  <si>
    <t>_x0001__x0001_</t>
  </si>
  <si>
    <t>10.09.2017</t>
  </si>
  <si>
    <t>II/0492</t>
  </si>
  <si>
    <t>Malíšek Radek</t>
  </si>
  <si>
    <t>Baudyšová Veronika</t>
  </si>
  <si>
    <t>Malíšková Hana</t>
  </si>
  <si>
    <t>Gabriela</t>
  </si>
  <si>
    <t>Jaroslava</t>
  </si>
  <si>
    <t>Filakovská</t>
  </si>
  <si>
    <t>Havranová</t>
  </si>
  <si>
    <t>Silvie</t>
  </si>
  <si>
    <t>Vrecková</t>
  </si>
  <si>
    <t>Vaňková</t>
  </si>
  <si>
    <t>Denisa</t>
  </si>
  <si>
    <t>Běhounová</t>
  </si>
  <si>
    <t>Hamplová</t>
  </si>
  <si>
    <t>Lucie</t>
  </si>
  <si>
    <t>Kropáčová</t>
  </si>
  <si>
    <t>Veronika</t>
  </si>
  <si>
    <t>Baudyšová</t>
  </si>
  <si>
    <t>Malíšková</t>
  </si>
  <si>
    <t>Iva</t>
  </si>
  <si>
    <t>Molová</t>
  </si>
  <si>
    <t>Chmelíková</t>
  </si>
  <si>
    <t>TJ Jiskra Nová Bystřice</t>
  </si>
  <si>
    <t>HKK Olomouc A</t>
  </si>
  <si>
    <t>HKK Olomouc 1-4</t>
  </si>
  <si>
    <t>II/0242</t>
  </si>
  <si>
    <t>Vejmola Jan</t>
  </si>
  <si>
    <t>Milan Mačuda</t>
  </si>
  <si>
    <t>Milana Alánová</t>
  </si>
  <si>
    <t>Dana</t>
  </si>
  <si>
    <t>Radka</t>
  </si>
  <si>
    <t>Tomančáková</t>
  </si>
  <si>
    <t>Suchomelová</t>
  </si>
  <si>
    <t>Milana</t>
  </si>
  <si>
    <t>Kobylková</t>
  </si>
  <si>
    <t>Alánová</t>
  </si>
  <si>
    <t>Sára</t>
  </si>
  <si>
    <t>Eva</t>
  </si>
  <si>
    <t>Zálešáková</t>
  </si>
  <si>
    <t>Macková</t>
  </si>
  <si>
    <t xml:space="preserve">Kurialová </t>
  </si>
  <si>
    <t>Dagmar</t>
  </si>
  <si>
    <t>Opluštilová</t>
  </si>
  <si>
    <t>Usnulová</t>
  </si>
  <si>
    <t>Běla</t>
  </si>
  <si>
    <t>Šupálková</t>
  </si>
  <si>
    <t>Omastová</t>
  </si>
  <si>
    <t>SK Baník Ratíškovice</t>
  </si>
  <si>
    <t>KK VYŠKOV "B"</t>
  </si>
  <si>
    <t>Vyškov</t>
  </si>
  <si>
    <t/>
  </si>
  <si>
    <t>Svobodová Zdenka</t>
  </si>
  <si>
    <t>Konečná Helena</t>
  </si>
  <si>
    <t>II/0509</t>
  </si>
  <si>
    <t>Benedikt Rudolf</t>
  </si>
  <si>
    <t>Pančochová</t>
  </si>
  <si>
    <t>Vacková Šárka</t>
  </si>
  <si>
    <t>Matulová</t>
  </si>
  <si>
    <t>Ludmila</t>
  </si>
  <si>
    <t>Simona</t>
  </si>
  <si>
    <t>Svobodová</t>
  </si>
  <si>
    <t>Braunová</t>
  </si>
  <si>
    <t>Zdenka</t>
  </si>
  <si>
    <t>Menšíková</t>
  </si>
  <si>
    <t>Fišerová</t>
  </si>
  <si>
    <t>Nováková</t>
  </si>
  <si>
    <t>Vacková</t>
  </si>
  <si>
    <t>Šárka</t>
  </si>
  <si>
    <t>Krajíčková</t>
  </si>
  <si>
    <t>Rosendorfská</t>
  </si>
  <si>
    <t>Konečná</t>
  </si>
  <si>
    <t>Dvořáková</t>
  </si>
  <si>
    <t>TJ Sokol Luhačovice</t>
  </si>
  <si>
    <t>KK PSJ Jihlava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</si>
</sst>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7" fontId="11" fillId="0" borderId="76" xfId="0" applyNumberFormat="1" applyFont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31" fillId="0" borderId="0" xfId="47" applyFill="1" applyProtection="1">
      <alignment/>
      <protection hidden="1"/>
    </xf>
    <xf numFmtId="0" fontId="32" fillId="0" borderId="0" xfId="47" applyFont="1" applyFill="1" applyProtection="1">
      <alignment/>
      <protection hidden="1"/>
    </xf>
    <xf numFmtId="14" fontId="31" fillId="0" borderId="80" xfId="47" applyNumberFormat="1" applyFill="1" applyBorder="1" applyAlignment="1" applyProtection="1">
      <alignment horizontal="left" indent="1"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8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7" xfId="47" applyFont="1" applyFill="1" applyBorder="1" applyAlignment="1" applyProtection="1">
      <alignment horizontal="left" indent="1"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8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7" xfId="47" applyFont="1" applyFill="1" applyBorder="1" applyAlignment="1" applyProtection="1">
      <alignment horizontal="left" indent="1"/>
      <protection hidden="1"/>
    </xf>
    <xf numFmtId="0" fontId="31" fillId="0" borderId="54" xfId="47" applyFill="1" applyBorder="1" applyAlignment="1" applyProtection="1">
      <alignment horizontal="left" wrapText="1" indent="1"/>
      <protection hidden="1"/>
    </xf>
    <xf numFmtId="0" fontId="31" fillId="0" borderId="53" xfId="47" applyFill="1" applyBorder="1" applyAlignment="1" applyProtection="1">
      <alignment horizontal="left" wrapText="1" indent="1"/>
      <protection hidden="1"/>
    </xf>
    <xf numFmtId="0" fontId="31" fillId="0" borderId="52" xfId="47" applyFill="1" applyBorder="1" applyAlignment="1" applyProtection="1">
      <alignment horizontal="left" indent="1"/>
      <protection hidden="1"/>
    </xf>
    <xf numFmtId="0" fontId="13" fillId="0" borderId="57" xfId="47" applyFont="1" applyFill="1" applyBorder="1" applyAlignment="1" applyProtection="1">
      <alignment horizontal="center" vertical="center"/>
      <protection hidden="1"/>
    </xf>
    <xf numFmtId="0" fontId="5" fillId="0" borderId="82" xfId="47" applyFont="1" applyFill="1" applyBorder="1" applyAlignment="1" applyProtection="1">
      <alignment horizontal="left" vertical="center"/>
      <protection hidden="1"/>
    </xf>
    <xf numFmtId="0" fontId="5" fillId="0" borderId="83" xfId="47" applyFont="1" applyFill="1" applyBorder="1" applyAlignment="1" applyProtection="1">
      <alignment horizontal="left" vertical="center"/>
      <protection hidden="1"/>
    </xf>
    <xf numFmtId="0" fontId="5" fillId="0" borderId="81" xfId="47" applyFont="1" applyFill="1" applyBorder="1" applyAlignment="1" applyProtection="1">
      <alignment horizontal="left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75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9" fontId="13" fillId="0" borderId="22" xfId="47" applyNumberFormat="1" applyFont="1" applyFill="1" applyBorder="1" applyAlignment="1" applyProtection="1">
      <alignment horizontal="center" vertical="center"/>
      <protection hidden="1"/>
    </xf>
    <xf numFmtId="175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2" fontId="13" fillId="0" borderId="47" xfId="47" applyNumberFormat="1" applyFont="1" applyFill="1" applyBorder="1" applyAlignment="1" applyProtection="1">
      <alignment horizontal="center" vertical="center"/>
      <protection hidden="1"/>
    </xf>
    <xf numFmtId="169" fontId="13" fillId="0" borderId="47" xfId="47" applyNumberFormat="1" applyFont="1" applyFill="1" applyBorder="1" applyAlignment="1" applyProtection="1">
      <alignment horizontal="center" vertical="center"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center"/>
      <protection hidden="1"/>
    </xf>
    <xf numFmtId="0" fontId="31" fillId="0" borderId="43" xfId="47" applyFill="1" applyBorder="1" applyProtection="1">
      <alignment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9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0" fillId="0" borderId="51" xfId="47" applyFont="1" applyFill="1" applyBorder="1" applyAlignment="1" applyProtection="1">
      <alignment horizontal="left" indent="1"/>
      <protection hidden="1"/>
    </xf>
    <xf numFmtId="0" fontId="5" fillId="0" borderId="41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14" fontId="11" fillId="0" borderId="76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1" fontId="11" fillId="0" borderId="79" xfId="47" applyNumberFormat="1" applyFont="1" applyFill="1" applyBorder="1" applyAlignment="1" applyProtection="1">
      <alignment horizontal="center"/>
      <protection hidden="1" locked="0"/>
    </xf>
    <xf numFmtId="176" fontId="11" fillId="0" borderId="0" xfId="47" applyNumberFormat="1" applyFont="1" applyFill="1" applyBorder="1" applyAlignment="1" applyProtection="1">
      <alignment/>
      <protection hidden="1" locked="0"/>
    </xf>
    <xf numFmtId="177" fontId="11" fillId="0" borderId="79" xfId="47" applyNumberFormat="1" applyFont="1" applyFill="1" applyBorder="1" applyAlignment="1" applyProtection="1">
      <alignment horizontal="center"/>
      <protection hidden="1" locked="0"/>
    </xf>
    <xf numFmtId="0" fontId="11" fillId="0" borderId="76" xfId="47" applyNumberFormat="1" applyFont="1" applyFill="1" applyBorder="1" applyAlignment="1" applyProtection="1">
      <alignment horizontal="center"/>
      <protection hidden="1" locked="0"/>
    </xf>
    <xf numFmtId="177" fontId="11" fillId="0" borderId="76" xfId="47" applyNumberFormat="1" applyFont="1" applyFill="1" applyBorder="1" applyAlignment="1" applyProtection="1">
      <alignment horizontal="center"/>
      <protection hidden="1" locked="0"/>
    </xf>
    <xf numFmtId="0" fontId="33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76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76" xfId="47" applyFont="1" applyFill="1" applyBorder="1" applyAlignment="1" applyProtection="1">
      <alignment horizontal="lef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31" fillId="0" borderId="79" xfId="47" applyFill="1" applyBorder="1" applyProtection="1">
      <alignment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31" fillId="0" borderId="76" xfId="47" applyFill="1" applyBorder="1" applyProtection="1">
      <alignment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31" fillId="0" borderId="32" xfId="47" applyFill="1" applyBorder="1" applyAlignment="1" applyProtection="1">
      <alignment vertical="center"/>
      <protection hidden="1"/>
    </xf>
    <xf numFmtId="0" fontId="31" fillId="0" borderId="10" xfId="47" applyFill="1" applyBorder="1" applyAlignment="1" applyProtection="1">
      <alignment vertical="center"/>
      <protection hidden="1"/>
    </xf>
    <xf numFmtId="0" fontId="10" fillId="0" borderId="61" xfId="47" applyFont="1" applyFill="1" applyBorder="1" applyAlignment="1" applyProtection="1">
      <alignment horizontal="center"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169" fontId="31" fillId="0" borderId="59" xfId="47" applyNumberFormat="1" applyFill="1" applyBorder="1" applyAlignment="1" applyProtection="1">
      <alignment horizontal="left" indent="1"/>
      <protection hidden="1"/>
    </xf>
    <xf numFmtId="169" fontId="31" fillId="0" borderId="58" xfId="47" applyNumberFormat="1" applyFill="1" applyBorder="1" applyAlignment="1" applyProtection="1">
      <alignment horizontal="left" indent="1"/>
      <protection hidden="1"/>
    </xf>
    <xf numFmtId="0" fontId="10" fillId="0" borderId="60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67" xfId="47" applyFont="1" applyFill="1" applyBorder="1" applyAlignment="1" applyProtection="1">
      <alignment horizontal="left" vertical="top" indent="1"/>
      <protection hidden="1"/>
    </xf>
    <xf numFmtId="0" fontId="6" fillId="0" borderId="66" xfId="47" applyFont="1" applyFill="1" applyBorder="1" applyAlignment="1" applyProtection="1">
      <alignment horizontal="left" vertical="top" indent="1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0" fontId="6" fillId="0" borderId="65" xfId="47" applyFont="1" applyFill="1" applyBorder="1" applyAlignment="1" applyProtection="1">
      <alignment horizontal="left" vertical="top" indent="1"/>
      <protection hidden="1"/>
    </xf>
    <xf numFmtId="0" fontId="6" fillId="0" borderId="64" xfId="47" applyFont="1" applyFill="1" applyBorder="1" applyAlignment="1" applyProtection="1">
      <alignment horizontal="left" vertical="top" indent="1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6" fillId="0" borderId="65" xfId="47" applyFont="1" applyFill="1" applyBorder="1" applyAlignment="1" applyProtection="1">
      <alignment horizontal="left" vertical="center" indent="1"/>
      <protection hidden="1"/>
    </xf>
    <xf numFmtId="0" fontId="6" fillId="0" borderId="64" xfId="47" applyFont="1" applyFill="1" applyBorder="1" applyAlignment="1" applyProtection="1">
      <alignment horizontal="left" vertical="center" indent="1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6" fillId="0" borderId="63" xfId="47" applyFont="1" applyFill="1" applyBorder="1" applyAlignment="1" applyProtection="1">
      <alignment horizontal="left" vertical="center" indent="1"/>
      <protection hidden="1"/>
    </xf>
    <xf numFmtId="0" fontId="6" fillId="0" borderId="62" xfId="47" applyFont="1" applyFill="1" applyBorder="1" applyAlignment="1" applyProtection="1">
      <alignment horizontal="left" vertical="center" indent="1"/>
      <protection hidden="1"/>
    </xf>
    <xf numFmtId="0" fontId="31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0" fontId="5" fillId="0" borderId="61" xfId="47" applyFont="1" applyFill="1" applyBorder="1" applyAlignment="1" applyProtection="1">
      <alignment horizontal="center" vertical="center" wrapText="1"/>
      <protection hidden="1"/>
    </xf>
    <xf numFmtId="0" fontId="5" fillId="0" borderId="69" xfId="47" applyFont="1" applyFill="1" applyBorder="1" applyAlignment="1" applyProtection="1">
      <alignment horizontal="left" indent="1"/>
      <protection hidden="1"/>
    </xf>
    <xf numFmtId="0" fontId="5" fillId="0" borderId="68" xfId="47" applyFont="1" applyFill="1" applyBorder="1" applyAlignment="1" applyProtection="1">
      <alignment horizontal="left" indent="1"/>
      <protection hidden="1"/>
    </xf>
    <xf numFmtId="0" fontId="5" fillId="0" borderId="63" xfId="47" applyFont="1" applyFill="1" applyBorder="1" applyAlignment="1" applyProtection="1">
      <alignment horizontal="center"/>
      <protection hidden="1"/>
    </xf>
    <xf numFmtId="0" fontId="5" fillId="0" borderId="62" xfId="47" applyFont="1" applyFill="1" applyBorder="1" applyAlignment="1" applyProtection="1">
      <alignment horizontal="center"/>
      <protection hidden="1"/>
    </xf>
    <xf numFmtId="0" fontId="5" fillId="0" borderId="84" xfId="47" applyFont="1" applyFill="1" applyBorder="1" applyAlignment="1" applyProtection="1">
      <alignment horizontal="center"/>
      <protection hidden="1"/>
    </xf>
    <xf numFmtId="0" fontId="5" fillId="0" borderId="60" xfId="47" applyFont="1" applyFill="1" applyBorder="1" applyAlignment="1" applyProtection="1">
      <alignment horizontal="center" vertical="center" wrapText="1"/>
      <protection hidden="1"/>
    </xf>
    <xf numFmtId="0" fontId="5" fillId="0" borderId="63" xfId="47" applyFont="1" applyFill="1" applyBorder="1" applyAlignment="1" applyProtection="1">
      <alignment horizontal="left" indent="1"/>
      <protection hidden="1"/>
    </xf>
    <xf numFmtId="0" fontId="5" fillId="0" borderId="62" xfId="47" applyFont="1" applyFill="1" applyBorder="1" applyAlignment="1" applyProtection="1">
      <alignment horizontal="left" indent="1"/>
      <protection hidden="1"/>
    </xf>
    <xf numFmtId="14" fontId="31" fillId="0" borderId="0" xfId="47" applyNumberFormat="1" applyFill="1" applyProtection="1">
      <alignment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3" fillId="0" borderId="73" xfId="47" applyFont="1" applyFill="1" applyBorder="1" applyAlignment="1" applyProtection="1">
      <alignment vertical="center" wrapText="1"/>
      <protection hidden="1"/>
    </xf>
    <xf numFmtId="178" fontId="6" fillId="0" borderId="76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76" xfId="47" applyFont="1" applyFill="1" applyBorder="1" applyAlignment="1" applyProtection="1">
      <alignment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tabSelected="1" zoomScalePageLayoutView="0" workbookViewId="0" topLeftCell="A1">
      <selection activeCell="S57" sqref="S57"/>
    </sheetView>
  </sheetViews>
  <sheetFormatPr defaultColWidth="9.00390625" defaultRowHeight="12.75"/>
  <cols>
    <col min="1" max="1" width="10.75390625" style="139" customWidth="1"/>
    <col min="2" max="2" width="15.75390625" style="139" customWidth="1"/>
    <col min="3" max="3" width="5.75390625" style="139" customWidth="1"/>
    <col min="4" max="5" width="6.75390625" style="139" customWidth="1"/>
    <col min="6" max="6" width="4.75390625" style="139" customWidth="1"/>
    <col min="7" max="7" width="6.75390625" style="139" customWidth="1"/>
    <col min="8" max="8" width="6.25390625" style="139" customWidth="1"/>
    <col min="9" max="9" width="6.75390625" style="139" customWidth="1"/>
    <col min="10" max="10" width="1.75390625" style="139" customWidth="1"/>
    <col min="11" max="11" width="10.75390625" style="139" customWidth="1"/>
    <col min="12" max="12" width="15.75390625" style="139" customWidth="1"/>
    <col min="13" max="13" width="5.75390625" style="139" customWidth="1"/>
    <col min="14" max="15" width="6.75390625" style="139" customWidth="1"/>
    <col min="16" max="16" width="4.75390625" style="139" customWidth="1"/>
    <col min="17" max="17" width="6.75390625" style="139" customWidth="1"/>
    <col min="18" max="18" width="6.25390625" style="139" customWidth="1"/>
    <col min="19" max="19" width="6.75390625" style="139" customWidth="1"/>
    <col min="20" max="20" width="3.625" style="139" customWidth="1"/>
    <col min="21" max="21" width="12.25390625" style="140" bestFit="1" customWidth="1"/>
    <col min="22" max="24" width="9.125" style="139" customWidth="1"/>
    <col min="25" max="26" width="11.375" style="140" customWidth="1"/>
    <col min="27" max="16384" width="9.125" style="139" customWidth="1"/>
  </cols>
  <sheetData>
    <row r="1" spans="2:30" ht="26.25" customHeight="1">
      <c r="B1" s="270" t="s">
        <v>0</v>
      </c>
      <c r="C1" s="270"/>
      <c r="D1" s="269" t="s">
        <v>1</v>
      </c>
      <c r="E1" s="269"/>
      <c r="F1" s="269"/>
      <c r="G1" s="269"/>
      <c r="H1" s="269"/>
      <c r="I1" s="269"/>
      <c r="K1" s="189" t="s">
        <v>38</v>
      </c>
      <c r="L1" s="268" t="s">
        <v>173</v>
      </c>
      <c r="M1" s="268"/>
      <c r="N1" s="268"/>
      <c r="O1" s="267" t="s">
        <v>37</v>
      </c>
      <c r="P1" s="267"/>
      <c r="Q1" s="266">
        <f ca="1">TODAY()</f>
        <v>42784</v>
      </c>
      <c r="R1" s="266"/>
      <c r="S1" s="266"/>
      <c r="AC1" s="195"/>
      <c r="AD1" s="195"/>
    </row>
    <row r="2" spans="2:3" ht="6" customHeight="1" thickBot="1">
      <c r="B2" s="265"/>
      <c r="C2" s="265"/>
    </row>
    <row r="3" spans="1:30" ht="19.5" customHeight="1" thickBot="1">
      <c r="A3" s="264" t="s">
        <v>2</v>
      </c>
      <c r="B3" s="263" t="s">
        <v>173</v>
      </c>
      <c r="C3" s="263"/>
      <c r="D3" s="263"/>
      <c r="E3" s="263"/>
      <c r="F3" s="263"/>
      <c r="G3" s="263"/>
      <c r="H3" s="263"/>
      <c r="I3" s="262"/>
      <c r="K3" s="264" t="s">
        <v>3</v>
      </c>
      <c r="L3" s="263" t="s">
        <v>172</v>
      </c>
      <c r="M3" s="263"/>
      <c r="N3" s="263"/>
      <c r="O3" s="263"/>
      <c r="P3" s="263"/>
      <c r="Q3" s="263"/>
      <c r="R3" s="263"/>
      <c r="S3" s="262"/>
      <c r="AA3" s="195"/>
      <c r="AB3" s="195"/>
      <c r="AD3" s="261"/>
    </row>
    <row r="4" spans="21:26" ht="4.5" customHeight="1" thickBot="1">
      <c r="U4" s="140" t="e">
        <v>#VALUE!</v>
      </c>
      <c r="Y4" s="140" t="e">
        <f>RIGHT(AA4,LEN(AA4)-(SEARCH(" ",AA4,1)))</f>
        <v>#VALUE!</v>
      </c>
      <c r="Z4" s="140" t="e">
        <f>LEFT(AA4,(SEARCH(" ",AA4,1))-1)</f>
        <v>#VALUE!</v>
      </c>
    </row>
    <row r="5" spans="1:19" ht="12.75" customHeight="1">
      <c r="A5" s="260" t="s">
        <v>4</v>
      </c>
      <c r="B5" s="259"/>
      <c r="C5" s="258" t="s">
        <v>5</v>
      </c>
      <c r="D5" s="256" t="s">
        <v>6</v>
      </c>
      <c r="E5" s="257"/>
      <c r="F5" s="257"/>
      <c r="G5" s="255"/>
      <c r="H5" s="256" t="s">
        <v>7</v>
      </c>
      <c r="I5" s="255"/>
      <c r="K5" s="260" t="s">
        <v>4</v>
      </c>
      <c r="L5" s="259"/>
      <c r="M5" s="258" t="s">
        <v>5</v>
      </c>
      <c r="N5" s="256" t="s">
        <v>6</v>
      </c>
      <c r="O5" s="257"/>
      <c r="P5" s="257"/>
      <c r="Q5" s="255"/>
      <c r="R5" s="256" t="s">
        <v>7</v>
      </c>
      <c r="S5" s="255"/>
    </row>
    <row r="6" spans="1:19" ht="12.75" customHeight="1" thickBot="1">
      <c r="A6" s="254" t="s">
        <v>8</v>
      </c>
      <c r="B6" s="253"/>
      <c r="C6" s="252"/>
      <c r="D6" s="251" t="s">
        <v>9</v>
      </c>
      <c r="E6" s="250" t="s">
        <v>10</v>
      </c>
      <c r="F6" s="250" t="s">
        <v>11</v>
      </c>
      <c r="G6" s="249" t="s">
        <v>12</v>
      </c>
      <c r="H6" s="248" t="s">
        <v>13</v>
      </c>
      <c r="I6" s="247" t="s">
        <v>14</v>
      </c>
      <c r="K6" s="254" t="s">
        <v>8</v>
      </c>
      <c r="L6" s="253"/>
      <c r="M6" s="252"/>
      <c r="N6" s="251" t="s">
        <v>9</v>
      </c>
      <c r="O6" s="250" t="s">
        <v>10</v>
      </c>
      <c r="P6" s="250" t="s">
        <v>11</v>
      </c>
      <c r="Q6" s="249" t="s">
        <v>12</v>
      </c>
      <c r="R6" s="248" t="s">
        <v>13</v>
      </c>
      <c r="S6" s="247" t="s">
        <v>14</v>
      </c>
    </row>
    <row r="7" spans="1:12" ht="4.5" customHeight="1" thickBot="1">
      <c r="A7" s="246"/>
      <c r="B7" s="246"/>
      <c r="K7" s="246"/>
      <c r="L7" s="246"/>
    </row>
    <row r="8" spans="1:19" ht="12.75" customHeight="1">
      <c r="A8" s="245" t="s">
        <v>167</v>
      </c>
      <c r="B8" s="244"/>
      <c r="C8" s="243">
        <v>1</v>
      </c>
      <c r="D8" s="242">
        <v>99</v>
      </c>
      <c r="E8" s="241">
        <v>36</v>
      </c>
      <c r="F8" s="241">
        <v>2</v>
      </c>
      <c r="G8" s="240">
        <f>IF(AND(D8="",E8=""),"",D8+E8)</f>
        <v>135</v>
      </c>
      <c r="H8" s="239">
        <f>IF(AND(ISNUMBER(N8),ISNUMBER(D8)),IF(G8&gt;Q8,1,IF(G8&lt;Q8,0,0.5)),"")</f>
        <v>1</v>
      </c>
      <c r="I8" s="236"/>
      <c r="K8" s="245" t="s">
        <v>48</v>
      </c>
      <c r="L8" s="244"/>
      <c r="M8" s="243">
        <v>1</v>
      </c>
      <c r="N8" s="242">
        <v>86</v>
      </c>
      <c r="O8" s="241">
        <v>44</v>
      </c>
      <c r="P8" s="241">
        <v>0</v>
      </c>
      <c r="Q8" s="240">
        <f>IF(AND(N8="",O8=""),"",N8+O8)</f>
        <v>130</v>
      </c>
      <c r="R8" s="239">
        <f>IF(AND(ISNUMBER(N8),ISNUMBER(D8)),1-H8,"")</f>
        <v>0</v>
      </c>
      <c r="S8" s="228"/>
    </row>
    <row r="9" spans="1:26" ht="12.75" customHeight="1">
      <c r="A9" s="238"/>
      <c r="B9" s="237"/>
      <c r="C9" s="233">
        <v>2</v>
      </c>
      <c r="D9" s="232">
        <v>91</v>
      </c>
      <c r="E9" s="231">
        <v>36</v>
      </c>
      <c r="F9" s="231">
        <v>1</v>
      </c>
      <c r="G9" s="230">
        <f>IF(AND(D9="",E9=""),"",D9+E9)</f>
        <v>127</v>
      </c>
      <c r="H9" s="229">
        <f>IF(AND(ISNUMBER(N9),ISNUMBER(D9)),IF(G9&gt;Q9,1,IF(G9&lt;Q9,0,0.5)),"")</f>
        <v>1</v>
      </c>
      <c r="I9" s="236"/>
      <c r="K9" s="238"/>
      <c r="L9" s="237"/>
      <c r="M9" s="233">
        <v>2</v>
      </c>
      <c r="N9" s="232">
        <v>96</v>
      </c>
      <c r="O9" s="231">
        <v>26</v>
      </c>
      <c r="P9" s="231">
        <v>5</v>
      </c>
      <c r="Q9" s="230">
        <f>IF(AND(N9="",O9=""),"",N9+O9)</f>
        <v>122</v>
      </c>
      <c r="R9" s="229">
        <f>IF(AND(ISNUMBER(N9),ISNUMBER(D9)),1-H9,"")</f>
        <v>0</v>
      </c>
      <c r="S9" s="228"/>
      <c r="Y9" s="140" t="e">
        <f>RIGHT(AA9,LEN(AA9)-(SEARCH(" ",AA9,1)))</f>
        <v>#VALUE!</v>
      </c>
      <c r="Z9" s="140" t="e">
        <f>LEFT(AA9,(SEARCH(" ",AA9,1))-1)</f>
        <v>#VALUE!</v>
      </c>
    </row>
    <row r="10" spans="1:19" ht="12.75" customHeight="1" thickBot="1">
      <c r="A10" s="235" t="s">
        <v>171</v>
      </c>
      <c r="B10" s="234"/>
      <c r="C10" s="233">
        <v>3</v>
      </c>
      <c r="D10" s="232">
        <v>86</v>
      </c>
      <c r="E10" s="231">
        <v>45</v>
      </c>
      <c r="F10" s="231">
        <v>1</v>
      </c>
      <c r="G10" s="230">
        <f>IF(AND(D10="",E10=""),"",D10+E10)</f>
        <v>131</v>
      </c>
      <c r="H10" s="229">
        <f>IF(AND(ISNUMBER(N10),ISNUMBER(D10)),IF(G10&gt;Q10,1,IF(G10&lt;Q10,0,0.5)),"")</f>
        <v>1</v>
      </c>
      <c r="I10" s="236"/>
      <c r="K10" s="235" t="s">
        <v>170</v>
      </c>
      <c r="L10" s="234"/>
      <c r="M10" s="233">
        <v>3</v>
      </c>
      <c r="N10" s="232">
        <v>81</v>
      </c>
      <c r="O10" s="231">
        <v>36</v>
      </c>
      <c r="P10" s="231">
        <v>2</v>
      </c>
      <c r="Q10" s="230">
        <f>IF(AND(N10="",O10=""),"",N10+O10)</f>
        <v>117</v>
      </c>
      <c r="R10" s="229">
        <f>IF(AND(ISNUMBER(N10),ISNUMBER(D10)),1-H10,"")</f>
        <v>0</v>
      </c>
      <c r="S10" s="228"/>
    </row>
    <row r="11" spans="1:19" ht="12.75" customHeight="1">
      <c r="A11" s="227"/>
      <c r="B11" s="226"/>
      <c r="C11" s="225">
        <v>4</v>
      </c>
      <c r="D11" s="224">
        <v>76</v>
      </c>
      <c r="E11" s="223">
        <v>45</v>
      </c>
      <c r="F11" s="223">
        <v>0</v>
      </c>
      <c r="G11" s="222">
        <f>IF(AND(D11="",E11=""),"",D11+E11)</f>
        <v>121</v>
      </c>
      <c r="H11" s="221">
        <f>IF(AND(ISNUMBER(N11),ISNUMBER(D11)),IF(G11&gt;Q11,1,IF(G11&lt;Q11,0,0.5)),"")</f>
        <v>0</v>
      </c>
      <c r="I11" s="220">
        <f>IF(ISNUMBER(D8),IF(H12&gt;R12,1,IF(H12&lt;R12,0,IF(AND(H12=R12,G12&gt;Q12),1,IF(AND(H12=R12,G12&lt;Q12),0,0.5)))),"")</f>
        <v>1</v>
      </c>
      <c r="K11" s="227"/>
      <c r="L11" s="226"/>
      <c r="M11" s="225">
        <v>4</v>
      </c>
      <c r="N11" s="224">
        <v>96</v>
      </c>
      <c r="O11" s="223">
        <v>44</v>
      </c>
      <c r="P11" s="223">
        <v>2</v>
      </c>
      <c r="Q11" s="222">
        <f>IF(AND(N11="",O11=""),"",N11+O11)</f>
        <v>140</v>
      </c>
      <c r="R11" s="221">
        <f>IF(AND(ISNUMBER(N11),ISNUMBER(D11)),1-H11,"")</f>
        <v>1</v>
      </c>
      <c r="S11" s="220">
        <f>IF(ISNUMBER(N8),IF(H12&lt;R12,1,IF(H12&gt;R12,0,IF(AND(H12=R12,G12&lt;Q12),1,IF(AND(H12=R12,G12&gt;Q12),0,0.5)))),"")</f>
        <v>0</v>
      </c>
    </row>
    <row r="12" spans="1:19" ht="15.75" customHeight="1" thickBot="1">
      <c r="A12" s="219">
        <v>11442</v>
      </c>
      <c r="B12" s="218"/>
      <c r="C12" s="217" t="s">
        <v>12</v>
      </c>
      <c r="D12" s="215">
        <f>IF(AND(D8=""),"",SUM(D8:D11))</f>
        <v>352</v>
      </c>
      <c r="E12" s="216">
        <f>IF(AND(D8=""),"",SUM(E8:E11))</f>
        <v>162</v>
      </c>
      <c r="F12" s="216">
        <f>IF(AND(D8=""),"",SUM(F8:F11))</f>
        <v>4</v>
      </c>
      <c r="G12" s="216">
        <f>IF(AND(D8=""),"",SUM(G8:G11))</f>
        <v>514</v>
      </c>
      <c r="H12" s="215">
        <f>IF(AND(D8=""),"",SUM(H8:H11))</f>
        <v>3</v>
      </c>
      <c r="I12" s="214"/>
      <c r="K12" s="219">
        <v>18017</v>
      </c>
      <c r="L12" s="218"/>
      <c r="M12" s="217" t="s">
        <v>12</v>
      </c>
      <c r="N12" s="215">
        <f>IF(AND(D12=""),"",SUM(N8:N11))</f>
        <v>359</v>
      </c>
      <c r="O12" s="216">
        <f>IF(AND(N12=""),"",SUM(O8:O11))</f>
        <v>150</v>
      </c>
      <c r="P12" s="216">
        <f>IF(AND(N12=""),"",SUM(P8:P11))</f>
        <v>9</v>
      </c>
      <c r="Q12" s="216">
        <f>IF(AND(N12=""),"",SUM(Q8:Q11))</f>
        <v>509</v>
      </c>
      <c r="R12" s="215">
        <f>IF(AND(N12=""),"",SUM(R8:R11))</f>
        <v>1</v>
      </c>
      <c r="S12" s="214"/>
    </row>
    <row r="13" spans="1:19" ht="12.75" customHeight="1">
      <c r="A13" s="245" t="s">
        <v>137</v>
      </c>
      <c r="B13" s="244"/>
      <c r="C13" s="243">
        <v>1</v>
      </c>
      <c r="D13" s="242">
        <v>98</v>
      </c>
      <c r="E13" s="241">
        <v>44</v>
      </c>
      <c r="F13" s="241">
        <v>1</v>
      </c>
      <c r="G13" s="240">
        <f>IF(AND(D13="",E13=""),"",D13+E13)</f>
        <v>142</v>
      </c>
      <c r="H13" s="239">
        <f>IF(AND(ISNUMBER(N13),ISNUMBER(D13)),IF(G13&gt;Q13,1,IF(G13&lt;Q13,0,0.5)),"")</f>
        <v>1</v>
      </c>
      <c r="I13" s="236"/>
      <c r="K13" s="245" t="s">
        <v>48</v>
      </c>
      <c r="L13" s="244"/>
      <c r="M13" s="243">
        <v>1</v>
      </c>
      <c r="N13" s="242">
        <v>97</v>
      </c>
      <c r="O13" s="241">
        <v>44</v>
      </c>
      <c r="P13" s="241">
        <v>0</v>
      </c>
      <c r="Q13" s="240">
        <f>IF(AND(N13="",O13=""),"",N13+O13)</f>
        <v>141</v>
      </c>
      <c r="R13" s="239">
        <f>IF(AND(ISNUMBER(N13),ISNUMBER(D13)),1-H13,"")</f>
        <v>0</v>
      </c>
      <c r="S13" s="228"/>
    </row>
    <row r="14" spans="1:26" ht="12.75" customHeight="1">
      <c r="A14" s="238"/>
      <c r="B14" s="237"/>
      <c r="C14" s="233">
        <v>2</v>
      </c>
      <c r="D14" s="232">
        <v>94</v>
      </c>
      <c r="E14" s="231">
        <v>35</v>
      </c>
      <c r="F14" s="231">
        <v>3</v>
      </c>
      <c r="G14" s="230">
        <f>IF(AND(D14="",E14=""),"",D14+E14)</f>
        <v>129</v>
      </c>
      <c r="H14" s="229">
        <f>IF(AND(ISNUMBER(N14),ISNUMBER(D14)),IF(G14&gt;Q14,1,IF(G14&lt;Q14,0,0.5)),"")</f>
        <v>1</v>
      </c>
      <c r="I14" s="236"/>
      <c r="K14" s="238"/>
      <c r="L14" s="237"/>
      <c r="M14" s="233">
        <v>2</v>
      </c>
      <c r="N14" s="232">
        <v>75</v>
      </c>
      <c r="O14" s="231">
        <v>36</v>
      </c>
      <c r="P14" s="231">
        <v>1</v>
      </c>
      <c r="Q14" s="230">
        <f>IF(AND(N14="",O14=""),"",N14+O14)</f>
        <v>111</v>
      </c>
      <c r="R14" s="229">
        <f>IF(AND(ISNUMBER(N14),ISNUMBER(D14)),1-H14,"")</f>
        <v>0</v>
      </c>
      <c r="S14" s="228"/>
      <c r="U14" s="140" t="e">
        <v>#VALUE!</v>
      </c>
      <c r="Y14" s="140" t="e">
        <f>RIGHT(AA14,LEN(AA14)-(SEARCH(" ",AA14,1)))</f>
        <v>#VALUE!</v>
      </c>
      <c r="Z14" s="140" t="e">
        <f>LEFT(AA14,(SEARCH(" ",AA14,1))-1)</f>
        <v>#VALUE!</v>
      </c>
    </row>
    <row r="15" spans="1:19" ht="12.75" customHeight="1" thickBot="1">
      <c r="A15" s="235" t="s">
        <v>169</v>
      </c>
      <c r="B15" s="234"/>
      <c r="C15" s="233">
        <v>3</v>
      </c>
      <c r="D15" s="232">
        <v>81</v>
      </c>
      <c r="E15" s="231">
        <v>44</v>
      </c>
      <c r="F15" s="231">
        <v>1</v>
      </c>
      <c r="G15" s="230">
        <f>IF(AND(D15="",E15=""),"",D15+E15)</f>
        <v>125</v>
      </c>
      <c r="H15" s="229">
        <f>IF(AND(ISNUMBER(N15),ISNUMBER(D15)),IF(G15&gt;Q15,1,IF(G15&lt;Q15,0,0.5)),"")</f>
        <v>0</v>
      </c>
      <c r="I15" s="236"/>
      <c r="K15" s="235" t="s">
        <v>168</v>
      </c>
      <c r="L15" s="234"/>
      <c r="M15" s="233">
        <v>3</v>
      </c>
      <c r="N15" s="232">
        <v>84</v>
      </c>
      <c r="O15" s="231">
        <v>54</v>
      </c>
      <c r="P15" s="231">
        <v>2</v>
      </c>
      <c r="Q15" s="230">
        <f>IF(AND(N15="",O15=""),"",N15+O15)</f>
        <v>138</v>
      </c>
      <c r="R15" s="229">
        <f>IF(AND(ISNUMBER(N15),ISNUMBER(D15)),1-H15,"")</f>
        <v>1</v>
      </c>
      <c r="S15" s="228"/>
    </row>
    <row r="16" spans="1:19" ht="12.75" customHeight="1">
      <c r="A16" s="227"/>
      <c r="B16" s="226"/>
      <c r="C16" s="225">
        <v>4</v>
      </c>
      <c r="D16" s="224">
        <v>84</v>
      </c>
      <c r="E16" s="223">
        <v>26</v>
      </c>
      <c r="F16" s="223">
        <v>4</v>
      </c>
      <c r="G16" s="222">
        <f>IF(AND(D16="",E16=""),"",D16+E16)</f>
        <v>110</v>
      </c>
      <c r="H16" s="221">
        <f>IF(AND(ISNUMBER(N16),ISNUMBER(D16)),IF(G16&gt;Q16,1,IF(G16&lt;Q16,0,0.5)),"")</f>
        <v>0</v>
      </c>
      <c r="I16" s="220">
        <f>IF(ISNUMBER(D13),IF(H17&gt;R17,1,IF(H17&lt;R17,0,IF(AND(H17=R17,G17&gt;Q17),1,IF(AND(H17=R17,G17&lt;Q17),0,0.5)))),"")</f>
        <v>0</v>
      </c>
      <c r="K16" s="227"/>
      <c r="L16" s="226"/>
      <c r="M16" s="225">
        <v>4</v>
      </c>
      <c r="N16" s="224">
        <v>94</v>
      </c>
      <c r="O16" s="223">
        <v>27</v>
      </c>
      <c r="P16" s="223">
        <v>4</v>
      </c>
      <c r="Q16" s="222">
        <f>IF(AND(N16="",O16=""),"",N16+O16)</f>
        <v>121</v>
      </c>
      <c r="R16" s="221">
        <f>IF(AND(ISNUMBER(N16),ISNUMBER(D16)),1-H16,"")</f>
        <v>1</v>
      </c>
      <c r="S16" s="220">
        <f>IF(ISNUMBER(N13),IF(H17&lt;R17,1,IF(H17&gt;R17,0,IF(AND(H17=R17,G17&lt;Q17),1,IF(AND(H17=R17,G17&gt;Q17),0,0.5)))),"")</f>
        <v>1</v>
      </c>
    </row>
    <row r="17" spans="1:19" ht="15.75" customHeight="1" thickBot="1">
      <c r="A17" s="219">
        <v>16805</v>
      </c>
      <c r="B17" s="218"/>
      <c r="C17" s="217" t="s">
        <v>12</v>
      </c>
      <c r="D17" s="215">
        <f>IF(AND(D13=""),"",SUM(D13:D16))</f>
        <v>357</v>
      </c>
      <c r="E17" s="216">
        <f>IF(AND(D13=""),"",SUM(E13:E16))</f>
        <v>149</v>
      </c>
      <c r="F17" s="216">
        <f>IF(AND(D13=""),"",SUM(F13:F16))</f>
        <v>9</v>
      </c>
      <c r="G17" s="216">
        <f>IF(AND(D13=""),"",SUM(G13:G16))</f>
        <v>506</v>
      </c>
      <c r="H17" s="215">
        <f>IF(AND(D13=""),"",SUM(H13:H16))</f>
        <v>2</v>
      </c>
      <c r="I17" s="214"/>
      <c r="K17" s="219">
        <v>21386</v>
      </c>
      <c r="L17" s="218"/>
      <c r="M17" s="217" t="s">
        <v>12</v>
      </c>
      <c r="N17" s="215">
        <f>IF(AND(D17=""),"",SUM(N13:N16))</f>
        <v>350</v>
      </c>
      <c r="O17" s="216">
        <f>IF(AND(N17=""),"",SUM(O13:O16))</f>
        <v>161</v>
      </c>
      <c r="P17" s="216">
        <f>IF(AND(N17=""),"",SUM(P13:P16))</f>
        <v>7</v>
      </c>
      <c r="Q17" s="216">
        <f>IF(AND(N17=""),"",SUM(Q13:Q16))</f>
        <v>511</v>
      </c>
      <c r="R17" s="215">
        <f>IF(AND(N17=""),"",SUM(R13:R16))</f>
        <v>2</v>
      </c>
      <c r="S17" s="214"/>
    </row>
    <row r="18" spans="1:19" ht="12.75" customHeight="1">
      <c r="A18" s="245" t="s">
        <v>167</v>
      </c>
      <c r="B18" s="244"/>
      <c r="C18" s="243">
        <v>1</v>
      </c>
      <c r="D18" s="242">
        <v>87</v>
      </c>
      <c r="E18" s="241">
        <v>44</v>
      </c>
      <c r="F18" s="241">
        <v>1</v>
      </c>
      <c r="G18" s="240">
        <f>IF(AND(D18="",E18=""),"",D18+E18)</f>
        <v>131</v>
      </c>
      <c r="H18" s="239">
        <f>IF(AND(ISNUMBER(N18),ISNUMBER(D18)),IF(G18&gt;Q18,1,IF(G18&lt;Q18,0,0.5)),"")</f>
        <v>1</v>
      </c>
      <c r="I18" s="236"/>
      <c r="K18" s="245" t="s">
        <v>167</v>
      </c>
      <c r="L18" s="244"/>
      <c r="M18" s="243">
        <v>1</v>
      </c>
      <c r="N18" s="242">
        <v>85</v>
      </c>
      <c r="O18" s="241">
        <v>44</v>
      </c>
      <c r="P18" s="241">
        <v>1</v>
      </c>
      <c r="Q18" s="240">
        <f>IF(AND(N18="",O18=""),"",N18+O18)</f>
        <v>129</v>
      </c>
      <c r="R18" s="239">
        <f>IF(AND(ISNUMBER(N18),ISNUMBER(D18)),1-H18,"")</f>
        <v>0</v>
      </c>
      <c r="S18" s="228"/>
    </row>
    <row r="19" spans="1:26" ht="12.75" customHeight="1">
      <c r="A19" s="238"/>
      <c r="B19" s="237"/>
      <c r="C19" s="233">
        <v>2</v>
      </c>
      <c r="D19" s="232">
        <v>89</v>
      </c>
      <c r="E19" s="231">
        <v>45</v>
      </c>
      <c r="F19" s="231">
        <v>2</v>
      </c>
      <c r="G19" s="230">
        <f>IF(AND(D19="",E19=""),"",D19+E19)</f>
        <v>134</v>
      </c>
      <c r="H19" s="229">
        <f>IF(AND(ISNUMBER(N19),ISNUMBER(D19)),IF(G19&gt;Q19,1,IF(G19&lt;Q19,0,0.5)),"")</f>
        <v>1</v>
      </c>
      <c r="I19" s="236"/>
      <c r="K19" s="238"/>
      <c r="L19" s="237"/>
      <c r="M19" s="233">
        <v>2</v>
      </c>
      <c r="N19" s="232">
        <v>87</v>
      </c>
      <c r="O19" s="231">
        <v>34</v>
      </c>
      <c r="P19" s="231">
        <v>1</v>
      </c>
      <c r="Q19" s="230">
        <f>IF(AND(N19="",O19=""),"",N19+O19)</f>
        <v>121</v>
      </c>
      <c r="R19" s="229">
        <f>IF(AND(ISNUMBER(N19),ISNUMBER(D19)),1-H19,"")</f>
        <v>0</v>
      </c>
      <c r="S19" s="228"/>
      <c r="U19" s="140" t="e">
        <v>#VALUE!</v>
      </c>
      <c r="Y19" s="140" t="e">
        <f>RIGHT(AA19,LEN(AA19)-(SEARCH(" ",AA19,1)))</f>
        <v>#VALUE!</v>
      </c>
      <c r="Z19" s="140" t="e">
        <f>LEFT(AA19,(SEARCH(" ",AA19,1))-1)</f>
        <v>#VALUE!</v>
      </c>
    </row>
    <row r="20" spans="1:19" ht="12.75" customHeight="1" thickBot="1">
      <c r="A20" s="235" t="s">
        <v>166</v>
      </c>
      <c r="B20" s="234"/>
      <c r="C20" s="233">
        <v>3</v>
      </c>
      <c r="D20" s="232">
        <v>97</v>
      </c>
      <c r="E20" s="231">
        <v>35</v>
      </c>
      <c r="F20" s="231">
        <v>2</v>
      </c>
      <c r="G20" s="230">
        <f>IF(AND(D20="",E20=""),"",D20+E20)</f>
        <v>132</v>
      </c>
      <c r="H20" s="229">
        <f>IF(AND(ISNUMBER(N20),ISNUMBER(D20)),IF(G20&gt;Q20,1,IF(G20&lt;Q20,0,0.5)),"")</f>
        <v>0</v>
      </c>
      <c r="I20" s="236"/>
      <c r="K20" s="235" t="s">
        <v>165</v>
      </c>
      <c r="L20" s="234"/>
      <c r="M20" s="233">
        <v>3</v>
      </c>
      <c r="N20" s="232">
        <v>91</v>
      </c>
      <c r="O20" s="231">
        <v>53</v>
      </c>
      <c r="P20" s="231">
        <v>0</v>
      </c>
      <c r="Q20" s="230">
        <f>IF(AND(N20="",O20=""),"",N20+O20)</f>
        <v>144</v>
      </c>
      <c r="R20" s="229">
        <f>IF(AND(ISNUMBER(N20),ISNUMBER(D20)),1-H20,"")</f>
        <v>1</v>
      </c>
      <c r="S20" s="228"/>
    </row>
    <row r="21" spans="1:19" ht="12.75" customHeight="1">
      <c r="A21" s="227"/>
      <c r="B21" s="226"/>
      <c r="C21" s="225">
        <v>4</v>
      </c>
      <c r="D21" s="224">
        <v>94</v>
      </c>
      <c r="E21" s="223">
        <v>43</v>
      </c>
      <c r="F21" s="223">
        <v>3</v>
      </c>
      <c r="G21" s="222">
        <f>IF(AND(D21="",E21=""),"",D21+E21)</f>
        <v>137</v>
      </c>
      <c r="H21" s="221">
        <f>IF(AND(ISNUMBER(N21),ISNUMBER(D21)),IF(G21&gt;Q21,1,IF(G21&lt;Q21,0,0.5)),"")</f>
        <v>0</v>
      </c>
      <c r="I21" s="220">
        <f>IF(ISNUMBER(D18),IF(H22&gt;R22,1,IF(H22&lt;R22,0,IF(AND(H22=R22,G22&gt;Q22),1,IF(AND(H22=R22,G22&lt;Q22),0,0.5)))),"")</f>
        <v>0</v>
      </c>
      <c r="K21" s="227"/>
      <c r="L21" s="226"/>
      <c r="M21" s="225">
        <v>4</v>
      </c>
      <c r="N21" s="224">
        <v>102</v>
      </c>
      <c r="O21" s="223">
        <v>44</v>
      </c>
      <c r="P21" s="223">
        <v>3</v>
      </c>
      <c r="Q21" s="222">
        <f>IF(AND(N21="",O21=""),"",N21+O21)</f>
        <v>146</v>
      </c>
      <c r="R21" s="221">
        <f>IF(AND(ISNUMBER(N21),ISNUMBER(D21)),1-H21,"")</f>
        <v>1</v>
      </c>
      <c r="S21" s="220">
        <f>IF(ISNUMBER(N18),IF(H22&lt;R22,1,IF(H22&gt;R22,0,IF(AND(H22=R22,G22&lt;Q22),1,IF(AND(H22=R22,G22&gt;Q22),0,0.5)))),"")</f>
        <v>1</v>
      </c>
    </row>
    <row r="22" spans="1:19" ht="15.75" customHeight="1" thickBot="1">
      <c r="A22" s="219">
        <v>12435</v>
      </c>
      <c r="B22" s="218"/>
      <c r="C22" s="217" t="s">
        <v>12</v>
      </c>
      <c r="D22" s="215">
        <f>IF(AND(D18=""),"",SUM(D18:D21))</f>
        <v>367</v>
      </c>
      <c r="E22" s="216">
        <f>IF(AND(D18=""),"",SUM(E18:E21))</f>
        <v>167</v>
      </c>
      <c r="F22" s="216">
        <f>IF(AND(D18=""),"",SUM(F18:F21))</f>
        <v>8</v>
      </c>
      <c r="G22" s="216">
        <f>IF(AND(D18=""),"",SUM(G18:G21))</f>
        <v>534</v>
      </c>
      <c r="H22" s="215">
        <f>IF(AND(D18=""),"",SUM(H18:H21))</f>
        <v>2</v>
      </c>
      <c r="I22" s="214"/>
      <c r="K22" s="219">
        <v>21175</v>
      </c>
      <c r="L22" s="218"/>
      <c r="M22" s="217" t="s">
        <v>12</v>
      </c>
      <c r="N22" s="215">
        <f>IF(AND(D22=""),"",SUM(N18:N21))</f>
        <v>365</v>
      </c>
      <c r="O22" s="216">
        <f>IF(AND(N22=""),"",SUM(O18:O21))</f>
        <v>175</v>
      </c>
      <c r="P22" s="216">
        <f>IF(AND(N22=""),"",SUM(P18:P21))</f>
        <v>5</v>
      </c>
      <c r="Q22" s="216">
        <f>IF(AND(N22=""),"",SUM(Q18:Q21))</f>
        <v>540</v>
      </c>
      <c r="R22" s="215">
        <f>IF(AND(N22=""),"",SUM(R18:R21))</f>
        <v>2</v>
      </c>
      <c r="S22" s="214"/>
    </row>
    <row r="23" spans="1:19" ht="12.75" customHeight="1">
      <c r="A23" s="245" t="s">
        <v>129</v>
      </c>
      <c r="B23" s="244"/>
      <c r="C23" s="243">
        <v>1</v>
      </c>
      <c r="D23" s="242">
        <v>78</v>
      </c>
      <c r="E23" s="241">
        <v>33</v>
      </c>
      <c r="F23" s="241">
        <v>3</v>
      </c>
      <c r="G23" s="240">
        <f>IF(AND(D23="",E23=""),"",D23+E23)</f>
        <v>111</v>
      </c>
      <c r="H23" s="239">
        <f>IF(AND(ISNUMBER(N23),ISNUMBER(D23)),IF(G23&gt;Q23,1,IF(G23&lt;Q23,0,0.5)),"")</f>
        <v>0</v>
      </c>
      <c r="I23" s="236"/>
      <c r="K23" s="245" t="s">
        <v>47</v>
      </c>
      <c r="L23" s="244"/>
      <c r="M23" s="243">
        <v>1</v>
      </c>
      <c r="N23" s="242">
        <v>86</v>
      </c>
      <c r="O23" s="241">
        <v>34</v>
      </c>
      <c r="P23" s="241">
        <v>1</v>
      </c>
      <c r="Q23" s="240">
        <f>IF(AND(N23="",O23=""),"",N23+O23)</f>
        <v>120</v>
      </c>
      <c r="R23" s="239">
        <f>IF(AND(ISNUMBER(N23),ISNUMBER(D23)),1-H23,"")</f>
        <v>1</v>
      </c>
      <c r="S23" s="228"/>
    </row>
    <row r="24" spans="1:26" ht="12.75" customHeight="1">
      <c r="A24" s="238"/>
      <c r="B24" s="237"/>
      <c r="C24" s="233">
        <v>2</v>
      </c>
      <c r="D24" s="232">
        <v>84</v>
      </c>
      <c r="E24" s="231">
        <v>27</v>
      </c>
      <c r="F24" s="231">
        <v>5</v>
      </c>
      <c r="G24" s="230">
        <f>IF(AND(D24="",E24=""),"",D24+E24)</f>
        <v>111</v>
      </c>
      <c r="H24" s="229">
        <f>IF(AND(ISNUMBER(N24),ISNUMBER(D24)),IF(G24&gt;Q24,1,IF(G24&lt;Q24,0,0.5)),"")</f>
        <v>0</v>
      </c>
      <c r="I24" s="236"/>
      <c r="K24" s="238"/>
      <c r="L24" s="237"/>
      <c r="M24" s="233">
        <v>2</v>
      </c>
      <c r="N24" s="232">
        <v>90</v>
      </c>
      <c r="O24" s="231">
        <v>43</v>
      </c>
      <c r="P24" s="231">
        <v>3</v>
      </c>
      <c r="Q24" s="230">
        <f>IF(AND(N24="",O24=""),"",N24+O24)</f>
        <v>133</v>
      </c>
      <c r="R24" s="229">
        <f>IF(AND(ISNUMBER(N24),ISNUMBER(D24)),1-H24,"")</f>
        <v>1</v>
      </c>
      <c r="S24" s="228"/>
      <c r="U24" s="140" t="e">
        <v>#VALUE!</v>
      </c>
      <c r="Y24" s="140" t="e">
        <f>RIGHT(AA24,LEN(AA24)-(SEARCH(" ",AA24,1)))</f>
        <v>#VALUE!</v>
      </c>
      <c r="Z24" s="140" t="e">
        <f>LEFT(AA24,(SEARCH(" ",AA24,1))-1)</f>
        <v>#VALUE!</v>
      </c>
    </row>
    <row r="25" spans="1:19" ht="12.75" customHeight="1" thickBot="1">
      <c r="A25" s="235" t="s">
        <v>164</v>
      </c>
      <c r="B25" s="234"/>
      <c r="C25" s="233">
        <v>3</v>
      </c>
      <c r="D25" s="232">
        <v>87</v>
      </c>
      <c r="E25" s="231">
        <v>34</v>
      </c>
      <c r="F25" s="231">
        <v>3</v>
      </c>
      <c r="G25" s="230">
        <f>IF(AND(D25="",E25=""),"",D25+E25)</f>
        <v>121</v>
      </c>
      <c r="H25" s="229">
        <f>IF(AND(ISNUMBER(N25),ISNUMBER(D25)),IF(G25&gt;Q25,1,IF(G25&lt;Q25,0,0.5)),"")</f>
        <v>0</v>
      </c>
      <c r="I25" s="236"/>
      <c r="K25" s="235" t="s">
        <v>163</v>
      </c>
      <c r="L25" s="234"/>
      <c r="M25" s="233">
        <v>3</v>
      </c>
      <c r="N25" s="232">
        <v>91</v>
      </c>
      <c r="O25" s="231">
        <v>51</v>
      </c>
      <c r="P25" s="231">
        <v>1</v>
      </c>
      <c r="Q25" s="230">
        <f>IF(AND(N25="",O25=""),"",N25+O25)</f>
        <v>142</v>
      </c>
      <c r="R25" s="229">
        <f>IF(AND(ISNUMBER(N25),ISNUMBER(D25)),1-H25,"")</f>
        <v>1</v>
      </c>
      <c r="S25" s="228"/>
    </row>
    <row r="26" spans="1:19" ht="12.75" customHeight="1">
      <c r="A26" s="227"/>
      <c r="B26" s="226"/>
      <c r="C26" s="225">
        <v>4</v>
      </c>
      <c r="D26" s="224">
        <v>102</v>
      </c>
      <c r="E26" s="223">
        <v>35</v>
      </c>
      <c r="F26" s="223">
        <v>4</v>
      </c>
      <c r="G26" s="222">
        <f>IF(AND(D26="",E26=""),"",D26+E26)</f>
        <v>137</v>
      </c>
      <c r="H26" s="221">
        <f>IF(AND(ISNUMBER(N26),ISNUMBER(D26)),IF(G26&gt;Q26,1,IF(G26&lt;Q26,0,0.5)),"")</f>
        <v>0</v>
      </c>
      <c r="I26" s="220">
        <f>IF(ISNUMBER(D23),IF(H27&gt;R27,1,IF(H27&lt;R27,0,IF(AND(H27=R27,G27&gt;Q27),1,IF(AND(H27=R27,G27&lt;Q27),0,0.5)))),"")</f>
        <v>0</v>
      </c>
      <c r="K26" s="227"/>
      <c r="L26" s="226"/>
      <c r="M26" s="225">
        <v>4</v>
      </c>
      <c r="N26" s="224">
        <v>94</v>
      </c>
      <c r="O26" s="223">
        <v>44</v>
      </c>
      <c r="P26" s="223">
        <v>3</v>
      </c>
      <c r="Q26" s="222">
        <f>IF(AND(N26="",O26=""),"",N26+O26)</f>
        <v>138</v>
      </c>
      <c r="R26" s="221">
        <f>IF(AND(ISNUMBER(N26),ISNUMBER(D26)),1-H26,"")</f>
        <v>1</v>
      </c>
      <c r="S26" s="220">
        <f>IF(ISNUMBER(N23),IF(H27&lt;R27,1,IF(H27&gt;R27,0,IF(AND(H27=R27,G27&lt;Q27),1,IF(AND(H27=R27,G27&gt;Q27),0,0.5)))),"")</f>
        <v>1</v>
      </c>
    </row>
    <row r="27" spans="1:19" ht="15.75" customHeight="1" thickBot="1">
      <c r="A27" s="219">
        <v>18448</v>
      </c>
      <c r="B27" s="218"/>
      <c r="C27" s="217" t="s">
        <v>12</v>
      </c>
      <c r="D27" s="215">
        <f>IF(AND(D23=""),"",SUM(D23:D26))</f>
        <v>351</v>
      </c>
      <c r="E27" s="216">
        <f>IF(AND(D23=""),"",SUM(E23:E26))</f>
        <v>129</v>
      </c>
      <c r="F27" s="216">
        <f>IF(AND(D23=""),"",SUM(F23:F26))</f>
        <v>15</v>
      </c>
      <c r="G27" s="216">
        <f>IF(AND(D23=""),"",SUM(G23:G26))</f>
        <v>480</v>
      </c>
      <c r="H27" s="215">
        <f>IF(AND(D23=""),"",SUM(H23:H26))</f>
        <v>0</v>
      </c>
      <c r="I27" s="214"/>
      <c r="K27" s="219">
        <v>19697</v>
      </c>
      <c r="L27" s="218"/>
      <c r="M27" s="217" t="s">
        <v>12</v>
      </c>
      <c r="N27" s="215">
        <f>IF(AND(D27=""),"",SUM(N23:N26))</f>
        <v>361</v>
      </c>
      <c r="O27" s="216">
        <f>IF(AND(N27=""),"",SUM(O23:O26))</f>
        <v>172</v>
      </c>
      <c r="P27" s="216">
        <f>IF(AND(N27=""),"",SUM(P23:P26))</f>
        <v>8</v>
      </c>
      <c r="Q27" s="216">
        <f>IF(AND(N27=""),"",SUM(Q23:Q26))</f>
        <v>533</v>
      </c>
      <c r="R27" s="215">
        <f>IF(AND(N27=""),"",SUM(R23:R26))</f>
        <v>4</v>
      </c>
      <c r="S27" s="214"/>
    </row>
    <row r="28" spans="1:19" ht="12.75" customHeight="1">
      <c r="A28" s="245" t="s">
        <v>76</v>
      </c>
      <c r="B28" s="244"/>
      <c r="C28" s="243">
        <v>1</v>
      </c>
      <c r="D28" s="242">
        <v>85</v>
      </c>
      <c r="E28" s="241">
        <v>54</v>
      </c>
      <c r="F28" s="241">
        <v>0</v>
      </c>
      <c r="G28" s="240">
        <f>IF(AND(D28="",E28=""),"",D28+E28)</f>
        <v>139</v>
      </c>
      <c r="H28" s="239">
        <f>IF(AND(ISNUMBER(N28),ISNUMBER(D28)),IF(G28&gt;Q28,1,IF(G28&lt;Q28,0,0.5)),"")</f>
        <v>1</v>
      </c>
      <c r="I28" s="236"/>
      <c r="K28" s="245" t="s">
        <v>162</v>
      </c>
      <c r="L28" s="244"/>
      <c r="M28" s="243">
        <v>1</v>
      </c>
      <c r="N28" s="242">
        <v>84</v>
      </c>
      <c r="O28" s="241">
        <v>24</v>
      </c>
      <c r="P28" s="241">
        <v>2</v>
      </c>
      <c r="Q28" s="240">
        <f>IF(AND(N28="",O28=""),"",N28+O28)</f>
        <v>108</v>
      </c>
      <c r="R28" s="239">
        <f>IF(AND(ISNUMBER(N28),ISNUMBER(D28)),1-H28,"")</f>
        <v>0</v>
      </c>
      <c r="S28" s="228"/>
    </row>
    <row r="29" spans="1:26" ht="12.75" customHeight="1">
      <c r="A29" s="238"/>
      <c r="B29" s="237"/>
      <c r="C29" s="233">
        <v>2</v>
      </c>
      <c r="D29" s="232">
        <v>102</v>
      </c>
      <c r="E29" s="231">
        <v>51</v>
      </c>
      <c r="F29" s="231">
        <v>1</v>
      </c>
      <c r="G29" s="230">
        <f>IF(AND(D29="",E29=""),"",D29+E29)</f>
        <v>153</v>
      </c>
      <c r="H29" s="229">
        <f>IF(AND(ISNUMBER(N29),ISNUMBER(D29)),IF(G29&gt;Q29,1,IF(G29&lt;Q29,0,0.5)),"")</f>
        <v>1</v>
      </c>
      <c r="I29" s="236"/>
      <c r="K29" s="238"/>
      <c r="L29" s="237"/>
      <c r="M29" s="233">
        <v>2</v>
      </c>
      <c r="N29" s="232">
        <v>90</v>
      </c>
      <c r="O29" s="231">
        <v>35</v>
      </c>
      <c r="P29" s="231">
        <v>3</v>
      </c>
      <c r="Q29" s="230">
        <f>IF(AND(N29="",O29=""),"",N29+O29)</f>
        <v>125</v>
      </c>
      <c r="R29" s="229">
        <f>IF(AND(ISNUMBER(N29),ISNUMBER(D29)),1-H29,"")</f>
        <v>0</v>
      </c>
      <c r="S29" s="228"/>
      <c r="U29" s="140" t="e">
        <v>#VALUE!</v>
      </c>
      <c r="Y29" s="140" t="e">
        <f>RIGHT(AA29,LEN(AA29)-(SEARCH(" ",AA29,1)))</f>
        <v>#VALUE!</v>
      </c>
      <c r="Z29" s="140" t="e">
        <f>LEFT(AA29,(SEARCH(" ",AA29,1))-1)</f>
        <v>#VALUE!</v>
      </c>
    </row>
    <row r="30" spans="1:19" ht="12.75" customHeight="1" thickBot="1">
      <c r="A30" s="235" t="s">
        <v>161</v>
      </c>
      <c r="B30" s="234"/>
      <c r="C30" s="233">
        <v>3</v>
      </c>
      <c r="D30" s="232">
        <v>88</v>
      </c>
      <c r="E30" s="231">
        <v>45</v>
      </c>
      <c r="F30" s="231">
        <v>0</v>
      </c>
      <c r="G30" s="230">
        <f>IF(AND(D30="",E30=""),"",D30+E30)</f>
        <v>133</v>
      </c>
      <c r="H30" s="229">
        <f>IF(AND(ISNUMBER(N30),ISNUMBER(D30)),IF(G30&gt;Q30,1,IF(G30&lt;Q30,0,0.5)),"")</f>
        <v>1</v>
      </c>
      <c r="I30" s="236"/>
      <c r="K30" s="235" t="s">
        <v>160</v>
      </c>
      <c r="L30" s="234"/>
      <c r="M30" s="233">
        <v>3</v>
      </c>
      <c r="N30" s="232">
        <v>81</v>
      </c>
      <c r="O30" s="231">
        <v>34</v>
      </c>
      <c r="P30" s="231">
        <v>4</v>
      </c>
      <c r="Q30" s="230">
        <f>IF(AND(N30="",O30=""),"",N30+O30)</f>
        <v>115</v>
      </c>
      <c r="R30" s="229">
        <f>IF(AND(ISNUMBER(N30),ISNUMBER(D30)),1-H30,"")</f>
        <v>0</v>
      </c>
      <c r="S30" s="228"/>
    </row>
    <row r="31" spans="1:19" ht="12.75" customHeight="1">
      <c r="A31" s="227"/>
      <c r="B31" s="226"/>
      <c r="C31" s="225">
        <v>4</v>
      </c>
      <c r="D31" s="224">
        <v>99</v>
      </c>
      <c r="E31" s="223">
        <v>61</v>
      </c>
      <c r="F31" s="223">
        <v>0</v>
      </c>
      <c r="G31" s="222">
        <f>IF(AND(D31="",E31=""),"",D31+E31)</f>
        <v>160</v>
      </c>
      <c r="H31" s="221">
        <f>IF(AND(ISNUMBER(N31),ISNUMBER(D31)),IF(G31&gt;Q31,1,IF(G31&lt;Q31,0,0.5)),"")</f>
        <v>1</v>
      </c>
      <c r="I31" s="220">
        <f>IF(ISNUMBER(D28),IF(H32&gt;R32,1,IF(H32&lt;R32,0,IF(AND(H32=R32,G32&gt;Q32),1,IF(AND(H32=R32,G32&lt;Q32),0,0.5)))),"")</f>
        <v>1</v>
      </c>
      <c r="K31" s="227"/>
      <c r="L31" s="226"/>
      <c r="M31" s="225">
        <v>4</v>
      </c>
      <c r="N31" s="224">
        <v>87</v>
      </c>
      <c r="O31" s="223">
        <v>27</v>
      </c>
      <c r="P31" s="223">
        <v>3</v>
      </c>
      <c r="Q31" s="222">
        <f>IF(AND(N31="",O31=""),"",N31+O31)</f>
        <v>114</v>
      </c>
      <c r="R31" s="221">
        <f>IF(AND(ISNUMBER(N31),ISNUMBER(D31)),1-H31,"")</f>
        <v>0</v>
      </c>
      <c r="S31" s="220">
        <f>IF(ISNUMBER(N28),IF(H32&lt;R32,1,IF(H32&gt;R32,0,IF(AND(H32=R32,G32&lt;Q32),1,IF(AND(H32=R32,G32&gt;Q32),0,0.5)))),"")</f>
        <v>0</v>
      </c>
    </row>
    <row r="32" spans="1:19" ht="15.75" customHeight="1" thickBot="1">
      <c r="A32" s="219">
        <v>16312</v>
      </c>
      <c r="B32" s="218"/>
      <c r="C32" s="217" t="s">
        <v>12</v>
      </c>
      <c r="D32" s="215">
        <f>IF(AND(D28=""),"",SUM(D28:D31))</f>
        <v>374</v>
      </c>
      <c r="E32" s="216">
        <f>IF(AND(D28=""),"",SUM(E28:E31))</f>
        <v>211</v>
      </c>
      <c r="F32" s="216">
        <f>IF(AND(D28=""),"",SUM(F28:F31))</f>
        <v>1</v>
      </c>
      <c r="G32" s="216">
        <f>IF(AND(D28=""),"",SUM(G28:G31))</f>
        <v>585</v>
      </c>
      <c r="H32" s="215">
        <f>IF(AND(D28=""),"",SUM(H28:H31))</f>
        <v>4</v>
      </c>
      <c r="I32" s="214"/>
      <c r="K32" s="219">
        <v>17982</v>
      </c>
      <c r="L32" s="218"/>
      <c r="M32" s="217" t="s">
        <v>12</v>
      </c>
      <c r="N32" s="215">
        <f>IF(AND(D32=""),"",SUM(N28:N31))</f>
        <v>342</v>
      </c>
      <c r="O32" s="216">
        <f>IF(AND(N32=""),"",SUM(O28:O31))</f>
        <v>120</v>
      </c>
      <c r="P32" s="216">
        <f>IF(AND(N32=""),"",SUM(P28:P31))</f>
        <v>12</v>
      </c>
      <c r="Q32" s="216">
        <f>IF(AND(N32=""),"",SUM(Q28:Q31))</f>
        <v>462</v>
      </c>
      <c r="R32" s="215">
        <f>IF(AND(N32=""),"",SUM(R28:R31))</f>
        <v>0</v>
      </c>
      <c r="S32" s="214"/>
    </row>
    <row r="33" spans="1:19" ht="12.75" customHeight="1">
      <c r="A33" s="245" t="s">
        <v>159</v>
      </c>
      <c r="B33" s="244"/>
      <c r="C33" s="243">
        <v>1</v>
      </c>
      <c r="D33" s="242">
        <v>91</v>
      </c>
      <c r="E33" s="241">
        <v>45</v>
      </c>
      <c r="F33" s="241">
        <v>1</v>
      </c>
      <c r="G33" s="240">
        <f>IF(AND(D33="",E33=""),"",D33+E33)</f>
        <v>136</v>
      </c>
      <c r="H33" s="239">
        <f>IF(AND(ISNUMBER(N33),ISNUMBER(D33)),IF(G33&gt;Q33,1,IF(G33&lt;Q33,0,0.5)),"")</f>
        <v>1</v>
      </c>
      <c r="I33" s="236"/>
      <c r="K33" s="245" t="s">
        <v>158</v>
      </c>
      <c r="L33" s="244"/>
      <c r="M33" s="243">
        <v>1</v>
      </c>
      <c r="N33" s="242">
        <v>79</v>
      </c>
      <c r="O33" s="241">
        <v>52</v>
      </c>
      <c r="P33" s="241">
        <v>0</v>
      </c>
      <c r="Q33" s="240">
        <f>IF(AND(N33="",O33=""),"",N33+O33)</f>
        <v>131</v>
      </c>
      <c r="R33" s="239">
        <f>IF(AND(ISNUMBER(N33),ISNUMBER(D33)),1-H33,"")</f>
        <v>0</v>
      </c>
      <c r="S33" s="228"/>
    </row>
    <row r="34" spans="1:19" ht="12.75" customHeight="1">
      <c r="A34" s="238"/>
      <c r="B34" s="237"/>
      <c r="C34" s="233">
        <v>2</v>
      </c>
      <c r="D34" s="232">
        <v>87</v>
      </c>
      <c r="E34" s="231">
        <v>44</v>
      </c>
      <c r="F34" s="231">
        <v>2</v>
      </c>
      <c r="G34" s="230">
        <f>IF(AND(D34="",E34=""),"",D34+E34)</f>
        <v>131</v>
      </c>
      <c r="H34" s="229">
        <f>IF(AND(ISNUMBER(N34),ISNUMBER(D34)),IF(G34&gt;Q34,1,IF(G34&lt;Q34,0,0.5)),"")</f>
        <v>1</v>
      </c>
      <c r="I34" s="236"/>
      <c r="K34" s="238"/>
      <c r="L34" s="237"/>
      <c r="M34" s="233">
        <v>2</v>
      </c>
      <c r="N34" s="232">
        <v>85</v>
      </c>
      <c r="O34" s="231">
        <v>33</v>
      </c>
      <c r="P34" s="231">
        <v>1</v>
      </c>
      <c r="Q34" s="230">
        <f>IF(AND(N34="",O34=""),"",N34+O34)</f>
        <v>118</v>
      </c>
      <c r="R34" s="229">
        <f>IF(AND(ISNUMBER(N34),ISNUMBER(D34)),1-H34,"")</f>
        <v>0</v>
      </c>
      <c r="S34" s="228"/>
    </row>
    <row r="35" spans="1:19" ht="12.75" customHeight="1" thickBot="1">
      <c r="A35" s="235" t="s">
        <v>157</v>
      </c>
      <c r="B35" s="234"/>
      <c r="C35" s="233">
        <v>3</v>
      </c>
      <c r="D35" s="232">
        <v>87</v>
      </c>
      <c r="E35" s="231">
        <v>53</v>
      </c>
      <c r="F35" s="231">
        <v>3</v>
      </c>
      <c r="G35" s="230">
        <f>IF(AND(D35="",E35=""),"",D35+E35)</f>
        <v>140</v>
      </c>
      <c r="H35" s="229">
        <f>IF(AND(ISNUMBER(N35),ISNUMBER(D35)),IF(G35&gt;Q35,1,IF(G35&lt;Q35,0,0.5)),"")</f>
        <v>1</v>
      </c>
      <c r="I35" s="236"/>
      <c r="K35" s="235" t="s">
        <v>155</v>
      </c>
      <c r="L35" s="234"/>
      <c r="M35" s="233">
        <v>3</v>
      </c>
      <c r="N35" s="232">
        <v>80</v>
      </c>
      <c r="O35" s="231">
        <v>50</v>
      </c>
      <c r="P35" s="231">
        <v>1</v>
      </c>
      <c r="Q35" s="230">
        <f>IF(AND(N35="",O35=""),"",N35+O35)</f>
        <v>130</v>
      </c>
      <c r="R35" s="229">
        <f>IF(AND(ISNUMBER(N35),ISNUMBER(D35)),1-H35,"")</f>
        <v>0</v>
      </c>
      <c r="S35" s="228"/>
    </row>
    <row r="36" spans="1:19" ht="12.75" customHeight="1">
      <c r="A36" s="227"/>
      <c r="B36" s="226"/>
      <c r="C36" s="225">
        <v>4</v>
      </c>
      <c r="D36" s="224">
        <v>84</v>
      </c>
      <c r="E36" s="223">
        <v>71</v>
      </c>
      <c r="F36" s="223">
        <v>2</v>
      </c>
      <c r="G36" s="222">
        <f>IF(AND(D36="",E36=""),"",D36+E36)</f>
        <v>155</v>
      </c>
      <c r="H36" s="221">
        <f>IF(AND(ISNUMBER(N36),ISNUMBER(D36)),IF(G36&gt;Q36,1,IF(G36&lt;Q36,0,0.5)),"")</f>
        <v>1</v>
      </c>
      <c r="I36" s="220">
        <f>IF(ISNUMBER(D33),IF(H37&gt;R37,1,IF(H37&lt;R37,0,IF(AND(H37=R37,G37&gt;Q37),1,IF(AND(H37=R37,G37&lt;Q37),0,0.5)))),"")</f>
        <v>1</v>
      </c>
      <c r="K36" s="227"/>
      <c r="L36" s="226"/>
      <c r="M36" s="225">
        <v>4</v>
      </c>
      <c r="N36" s="224">
        <v>94</v>
      </c>
      <c r="O36" s="223">
        <v>34</v>
      </c>
      <c r="P36" s="223">
        <v>3</v>
      </c>
      <c r="Q36" s="222">
        <f>IF(AND(N36="",O36=""),"",N36+O36)</f>
        <v>128</v>
      </c>
      <c r="R36" s="221">
        <f>IF(AND(ISNUMBER(N36),ISNUMBER(D36)),1-H36,"")</f>
        <v>0</v>
      </c>
      <c r="S36" s="220">
        <f>IF(ISNUMBER(N33),IF(H37&lt;R37,1,IF(H37&gt;R37,0,IF(AND(H37=R37,G37&lt;Q37),1,IF(AND(H37=R37,G37&gt;Q37),0,0.5)))),"")</f>
        <v>0</v>
      </c>
    </row>
    <row r="37" spans="1:19" ht="15.75" customHeight="1" thickBot="1">
      <c r="A37" s="219">
        <v>1189</v>
      </c>
      <c r="B37" s="218"/>
      <c r="C37" s="217" t="s">
        <v>12</v>
      </c>
      <c r="D37" s="215">
        <f>IF(AND(D33=""),"",SUM(D33:D36))</f>
        <v>349</v>
      </c>
      <c r="E37" s="216">
        <f>IF(AND(D33=""),"",SUM(E33:E36))</f>
        <v>213</v>
      </c>
      <c r="F37" s="216">
        <f>IF(AND(D33=""),"",SUM(F33:F36))</f>
        <v>8</v>
      </c>
      <c r="G37" s="216">
        <f>IF(AND(D33=""),"",SUM(G33:G36))</f>
        <v>562</v>
      </c>
      <c r="H37" s="215">
        <f>IF(AND(D33=""),"",SUM(H33:H36))</f>
        <v>4</v>
      </c>
      <c r="I37" s="214"/>
      <c r="K37" s="219">
        <v>17980</v>
      </c>
      <c r="L37" s="218"/>
      <c r="M37" s="217" t="s">
        <v>12</v>
      </c>
      <c r="N37" s="215">
        <f>IF(AND(D37=""),"",SUM(N33:N36))</f>
        <v>338</v>
      </c>
      <c r="O37" s="216">
        <f>IF(AND(N37=""),"",SUM(O33:O36))</f>
        <v>169</v>
      </c>
      <c r="P37" s="216">
        <f>IF(AND(N37=""),"",SUM(P33:P36))</f>
        <v>5</v>
      </c>
      <c r="Q37" s="216">
        <f>IF(AND(N37=""),"",SUM(Q33:Q36))</f>
        <v>507</v>
      </c>
      <c r="R37" s="215">
        <f>IF(AND(N37=""),"",SUM(R33:R36))</f>
        <v>0</v>
      </c>
      <c r="S37" s="214"/>
    </row>
    <row r="38" ht="4.5" customHeight="1" thickBot="1"/>
    <row r="39" spans="1:19" ht="19.5" customHeight="1" thickBot="1">
      <c r="A39" s="213"/>
      <c r="B39" s="212"/>
      <c r="C39" s="211" t="s">
        <v>15</v>
      </c>
      <c r="D39" s="208">
        <f>IF(AND(D8=""),"",SUM(D12,D17,D22,D27,D32,D37))</f>
        <v>2150</v>
      </c>
      <c r="E39" s="210">
        <f>IF(AND(E8=""),"",SUM(E12,E17,E22,E27,E32,E37))</f>
        <v>1031</v>
      </c>
      <c r="F39" s="210">
        <f>IF(AND(F8=""),"",SUM(F12,F17,F22,F27,F32,F37))</f>
        <v>45</v>
      </c>
      <c r="G39" s="209">
        <f>IF(AND(G8=""),"",SUM(G12,G17,G22,G27,G32,G37))</f>
        <v>3181</v>
      </c>
      <c r="H39" s="208">
        <f>IF(AND(H8=""),"",SUM(H12,H17,H22,H27,H32,H37))</f>
        <v>15</v>
      </c>
      <c r="I39" s="204">
        <f>IF(G39&gt;Q39,2,IF(G39&lt;Q39,0,IF(G39=Q39,1,"")))</f>
        <v>2</v>
      </c>
      <c r="K39" s="213"/>
      <c r="L39" s="212"/>
      <c r="M39" s="211" t="s">
        <v>15</v>
      </c>
      <c r="N39" s="208">
        <f>IF(AND(N8=""),"",SUM(N12,N17,N22,N27,N32,N37))</f>
        <v>2115</v>
      </c>
      <c r="O39" s="210">
        <f>IF(AND(O8=""),"",SUM(O12,O17,O22,O27,O32,O37))</f>
        <v>947</v>
      </c>
      <c r="P39" s="210">
        <f>IF(AND(P8=""),"",SUM(P12,P17,P22,P27,P32,P37))</f>
        <v>46</v>
      </c>
      <c r="Q39" s="209">
        <f>IF(AND(Q8=""),"",SUM(Q12,Q17,Q22,Q27,Q32,Q37))</f>
        <v>3062</v>
      </c>
      <c r="R39" s="208">
        <f>IF(AND(R8=""),"",SUM(R12,R17,R22,R27,R32,R37))</f>
        <v>9</v>
      </c>
      <c r="S39" s="204">
        <f>IF(G39&gt;Q39,0,IF(G39&lt;Q39,2,IF(G39=Q39,1,"")))</f>
        <v>0</v>
      </c>
    </row>
    <row r="40" ht="4.5" customHeight="1" thickBot="1"/>
    <row r="41" spans="1:19" ht="18" customHeight="1" thickBot="1">
      <c r="A41" s="197"/>
      <c r="B41" s="199" t="s">
        <v>22</v>
      </c>
      <c r="C41" s="207" t="s">
        <v>156</v>
      </c>
      <c r="D41" s="207"/>
      <c r="E41" s="207"/>
      <c r="G41" s="206" t="s">
        <v>16</v>
      </c>
      <c r="H41" s="205"/>
      <c r="I41" s="204">
        <f>IF(OR(ISNUMBER($D$8),ISNUMBER($N$8)),SUM(I11,I16,I21,I26,I31,I36,I39),"")</f>
        <v>5</v>
      </c>
      <c r="K41" s="197"/>
      <c r="L41" s="199" t="s">
        <v>22</v>
      </c>
      <c r="M41" s="207" t="s">
        <v>155</v>
      </c>
      <c r="N41" s="207"/>
      <c r="O41" s="207"/>
      <c r="Q41" s="206" t="s">
        <v>16</v>
      </c>
      <c r="R41" s="205"/>
      <c r="S41" s="204">
        <f>IF(OR(ISNUMBER($D$8),ISNUMBER($N$8)),SUM(S11,S16,S21,S26,S31,S36,S39),"")</f>
        <v>3</v>
      </c>
    </row>
    <row r="42" spans="1:19" ht="18" customHeight="1">
      <c r="A42" s="197"/>
      <c r="B42" s="199" t="s">
        <v>21</v>
      </c>
      <c r="C42" s="202"/>
      <c r="D42" s="202"/>
      <c r="E42" s="202"/>
      <c r="G42" s="201"/>
      <c r="H42" s="201"/>
      <c r="I42" s="203"/>
      <c r="K42" s="197"/>
      <c r="L42" s="199" t="s">
        <v>21</v>
      </c>
      <c r="M42" s="202"/>
      <c r="N42" s="202"/>
      <c r="O42" s="202"/>
      <c r="Q42" s="201"/>
      <c r="R42" s="201"/>
      <c r="S42" s="201"/>
    </row>
    <row r="43" spans="1:19" ht="19.5" customHeight="1">
      <c r="A43" s="199" t="s">
        <v>23</v>
      </c>
      <c r="B43" s="199" t="s">
        <v>24</v>
      </c>
      <c r="C43" s="198" t="s">
        <v>154</v>
      </c>
      <c r="D43" s="198"/>
      <c r="E43" s="198"/>
      <c r="F43" s="198"/>
      <c r="G43" s="198"/>
      <c r="H43" s="198"/>
      <c r="I43" s="199"/>
      <c r="J43" s="199"/>
      <c r="K43" s="199" t="s">
        <v>25</v>
      </c>
      <c r="L43" s="200" t="s">
        <v>153</v>
      </c>
      <c r="M43" s="200"/>
      <c r="O43" s="199" t="s">
        <v>21</v>
      </c>
      <c r="P43" s="198"/>
      <c r="Q43" s="198"/>
      <c r="R43" s="198"/>
      <c r="S43" s="198"/>
    </row>
    <row r="44" spans="5:8" ht="9.75" customHeight="1">
      <c r="E44" s="197"/>
      <c r="H44" s="197"/>
    </row>
    <row r="45" spans="1:28" ht="30" customHeight="1">
      <c r="A45" s="196" t="str">
        <f>"Technické podmínky utkání: "&amp;B3&amp;" - "&amp;L3</f>
        <v>Technické podmínky utkání: KK PSJ Jihlava - TJ Sokol Luhačovice</v>
      </c>
      <c r="AA45" s="195"/>
      <c r="AB45" s="195"/>
    </row>
    <row r="46" spans="2:26" ht="19.5" customHeight="1">
      <c r="B46" s="189" t="s">
        <v>31</v>
      </c>
      <c r="C46" s="194">
        <v>0.375</v>
      </c>
      <c r="D46" s="194"/>
      <c r="E46" s="191"/>
      <c r="I46" s="189" t="s">
        <v>33</v>
      </c>
      <c r="J46" s="193">
        <v>22</v>
      </c>
      <c r="K46" s="193"/>
      <c r="U46" s="140" t="e">
        <v>#VALUE!</v>
      </c>
      <c r="Y46" s="140" t="e">
        <f>RIGHT(AA46,LEN(AA46)-(SEARCH(" ",AA46,1)))</f>
        <v>#VALUE!</v>
      </c>
      <c r="Z46" s="140" t="e">
        <f>LEFT(AA46,(SEARCH(" ",AA46,1))-1)</f>
        <v>#VALUE!</v>
      </c>
    </row>
    <row r="47" spans="2:19" ht="19.5" customHeight="1">
      <c r="B47" s="189" t="s">
        <v>32</v>
      </c>
      <c r="C47" s="192">
        <v>0.5034722222222222</v>
      </c>
      <c r="D47" s="192"/>
      <c r="E47" s="191"/>
      <c r="I47" s="189" t="s">
        <v>34</v>
      </c>
      <c r="J47" s="190">
        <v>15</v>
      </c>
      <c r="K47" s="190"/>
      <c r="P47" s="189" t="s">
        <v>35</v>
      </c>
      <c r="Q47" s="188">
        <v>43693</v>
      </c>
      <c r="R47" s="188"/>
      <c r="S47" s="188"/>
    </row>
    <row r="48" ht="9.75" customHeight="1"/>
    <row r="49" spans="1:19" ht="15" customHeight="1">
      <c r="A49" s="149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7"/>
    </row>
    <row r="50" spans="1:19" ht="81" customHeight="1">
      <c r="A50" s="146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4"/>
    </row>
    <row r="51" spans="21:26" ht="4.5" customHeight="1">
      <c r="U51" s="140" t="e">
        <v>#VALUE!</v>
      </c>
      <c r="Y51" s="140" t="e">
        <f>RIGHT(AA51,LEN(AA51)-(SEARCH(" ",AA51,1)))</f>
        <v>#VALUE!</v>
      </c>
      <c r="Z51" s="140" t="e">
        <f>LEFT(AA51,(SEARCH(" ",AA51,1))-1)</f>
        <v>#VALUE!</v>
      </c>
    </row>
    <row r="52" spans="1:19" ht="15" customHeight="1">
      <c r="A52" s="149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7"/>
    </row>
    <row r="53" spans="1:19" ht="6" customHeight="1">
      <c r="A53" s="187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4"/>
    </row>
    <row r="54" spans="1:19" ht="21" customHeight="1">
      <c r="A54" s="186" t="str">
        <f>"Domácí - "&amp;B3</f>
        <v>Domácí - KK PSJ Jihlava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85" t="str">
        <f>"Hosté - "&amp;L3</f>
        <v>Hosté - TJ Sokol Luhačovice</v>
      </c>
      <c r="L54" s="165"/>
      <c r="M54" s="165"/>
      <c r="N54" s="165"/>
      <c r="O54" s="165"/>
      <c r="P54" s="165"/>
      <c r="Q54" s="165"/>
      <c r="R54" s="165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5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26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5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  <c r="U56" s="140" t="e">
        <v>#VALUE!</v>
      </c>
      <c r="Y56" s="140" t="e">
        <f>RIGHT(AA56,LEN(AA56)-(SEARCH(" ",AA56,1)))</f>
        <v>#VALUE!</v>
      </c>
      <c r="Z56" s="140" t="e">
        <f>LEFT(AA56,(SEARCH(" ",AA56,1))-1)</f>
        <v>#VALUE!</v>
      </c>
    </row>
    <row r="57" spans="1:19" ht="21" customHeight="1">
      <c r="A57" s="167"/>
      <c r="B57" s="162"/>
      <c r="C57" s="160"/>
      <c r="D57" s="169"/>
      <c r="E57" s="162"/>
      <c r="F57" s="161"/>
      <c r="G57" s="161"/>
      <c r="H57" s="160"/>
      <c r="I57" s="168"/>
      <c r="J57" s="165"/>
      <c r="K57" s="164">
        <v>87</v>
      </c>
      <c r="L57" s="162" t="s">
        <v>152</v>
      </c>
      <c r="M57" s="160"/>
      <c r="N57" s="163">
        <v>17983</v>
      </c>
      <c r="O57" s="162" t="s">
        <v>151</v>
      </c>
      <c r="P57" s="161"/>
      <c r="Q57" s="161"/>
      <c r="R57" s="160"/>
      <c r="S57" s="159">
        <v>17982</v>
      </c>
    </row>
    <row r="58" spans="1:19" ht="21" customHeight="1">
      <c r="A58" s="167"/>
      <c r="B58" s="162" t="s">
        <v>150</v>
      </c>
      <c r="C58" s="160"/>
      <c r="D58" s="166" t="s">
        <v>150</v>
      </c>
      <c r="E58" s="162" t="s">
        <v>150</v>
      </c>
      <c r="F58" s="161"/>
      <c r="G58" s="161"/>
      <c r="H58" s="160"/>
      <c r="I58" s="163" t="s">
        <v>150</v>
      </c>
      <c r="J58" s="165"/>
      <c r="K58" s="164"/>
      <c r="L58" s="162" t="s">
        <v>150</v>
      </c>
      <c r="M58" s="160"/>
      <c r="N58" s="163" t="s">
        <v>150</v>
      </c>
      <c r="O58" s="162" t="s">
        <v>150</v>
      </c>
      <c r="P58" s="161"/>
      <c r="Q58" s="161"/>
      <c r="R58" s="160"/>
      <c r="S58" s="159" t="s">
        <v>150</v>
      </c>
    </row>
    <row r="59" spans="1:19" ht="12" customHeight="1">
      <c r="A59" s="158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6"/>
    </row>
    <row r="60" ht="4.5" customHeight="1"/>
    <row r="61" spans="1:26" ht="15" customHeight="1">
      <c r="A61" s="155" t="s">
        <v>19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3"/>
      <c r="U61" s="140" t="e">
        <v>#VALUE!</v>
      </c>
      <c r="Y61" s="140" t="e">
        <f>RIGHT(AA61,LEN(AA61)-(SEARCH(" ",AA61,1)))</f>
        <v>#VALUE!</v>
      </c>
      <c r="Z61" s="140" t="e">
        <f>LEFT(AA61,(SEARCH(" ",AA61,1))-1)</f>
        <v>#VALUE!</v>
      </c>
    </row>
    <row r="62" spans="1:19" ht="81" customHeight="1">
      <c r="A62" s="152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0"/>
    </row>
    <row r="63" ht="4.5" customHeight="1"/>
    <row r="64" spans="1:19" ht="15" customHeight="1">
      <c r="A64" s="149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7"/>
    </row>
    <row r="65" spans="1:19" ht="81" customHeight="1">
      <c r="A65" s="146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4"/>
    </row>
    <row r="66" spans="1:26" ht="30" customHeight="1">
      <c r="A66" s="143"/>
      <c r="B66" s="142" t="s">
        <v>36</v>
      </c>
      <c r="C66" s="141">
        <v>42784</v>
      </c>
      <c r="D66" s="141"/>
      <c r="E66" s="141"/>
      <c r="F66" s="141"/>
      <c r="G66" s="141"/>
      <c r="H66" s="141"/>
      <c r="U66" s="140" t="e">
        <v>#VALUE!</v>
      </c>
      <c r="Y66" s="140" t="e">
        <f>RIGHT(AA66,LEN(AA66)-(SEARCH(" ",AA66,1)))</f>
        <v>#VALUE!</v>
      </c>
      <c r="Z66" s="140" t="e">
        <f>LEFT(AA66,(SEARCH(" ",AA66,1))-1)</f>
        <v>#VALUE!</v>
      </c>
    </row>
    <row r="71" spans="21:26" ht="12.75">
      <c r="U71" s="140" t="e">
        <v>#VALUE!</v>
      </c>
      <c r="Y71" s="140" t="e">
        <f>RIGHT(AA71,LEN(AA71)-(SEARCH(" ",AA71,1)))</f>
        <v>#VALUE!</v>
      </c>
      <c r="Z71" s="140" t="e">
        <f>LEFT(AA71,(SEARCH(" ",AA71,1))-1)</f>
        <v>#VALUE!</v>
      </c>
    </row>
  </sheetData>
  <sheetProtection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20:B21"/>
    <mergeCell ref="K20:L21"/>
    <mergeCell ref="I21:I22"/>
    <mergeCell ref="A28:B29"/>
    <mergeCell ref="K28:L29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S36:S37"/>
    <mergeCell ref="A37:B37"/>
    <mergeCell ref="K37:L37"/>
    <mergeCell ref="A33:B34"/>
    <mergeCell ref="K33:L34"/>
    <mergeCell ref="A35:B36"/>
    <mergeCell ref="K35:L36"/>
    <mergeCell ref="I36:I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W11" sqref="W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149</v>
      </c>
      <c r="M1" s="102"/>
      <c r="N1" s="102"/>
      <c r="O1" s="103" t="s">
        <v>37</v>
      </c>
      <c r="P1" s="103"/>
      <c r="Q1" s="138">
        <v>42784</v>
      </c>
      <c r="R1" s="104"/>
      <c r="S1" s="104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148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147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146</v>
      </c>
      <c r="B8" s="76"/>
      <c r="C8" s="10">
        <v>1</v>
      </c>
      <c r="D8" s="11">
        <v>79</v>
      </c>
      <c r="E8" s="12">
        <v>41</v>
      </c>
      <c r="F8" s="12">
        <v>0</v>
      </c>
      <c r="G8" s="13">
        <f>IF(AND(ISBLANK(D8),ISBLANK(E8)),"",D8+E8)</f>
        <v>120</v>
      </c>
      <c r="H8" s="14">
        <f>IF(OR(ISNUMBER($G8),ISNUMBER($Q8)),(SIGN(N($G8)-N($Q8))+1)/2,"")</f>
        <v>0.5</v>
      </c>
      <c r="I8" s="15"/>
      <c r="K8" s="75" t="s">
        <v>145</v>
      </c>
      <c r="L8" s="76"/>
      <c r="M8" s="10">
        <v>1</v>
      </c>
      <c r="N8" s="11">
        <v>86</v>
      </c>
      <c r="O8" s="12">
        <v>34</v>
      </c>
      <c r="P8" s="12">
        <v>5</v>
      </c>
      <c r="Q8" s="13">
        <f>IF(AND(ISBLANK(N8),ISBLANK(O8)),"",N8+O8)</f>
        <v>120</v>
      </c>
      <c r="R8" s="14">
        <f>IF(ISNUMBER($H8),1-$H8,"")</f>
        <v>0.5</v>
      </c>
      <c r="S8" s="15"/>
    </row>
    <row r="9" spans="1:19" ht="12.75" customHeight="1">
      <c r="A9" s="77"/>
      <c r="B9" s="78"/>
      <c r="C9" s="16">
        <v>2</v>
      </c>
      <c r="D9" s="17">
        <v>94</v>
      </c>
      <c r="E9" s="18">
        <v>32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94</v>
      </c>
      <c r="O9" s="18">
        <v>33</v>
      </c>
      <c r="P9" s="18">
        <v>2</v>
      </c>
      <c r="Q9" s="19">
        <f>IF(AND(ISBLANK(N9),ISBLANK(O9)),"",N9+O9)</f>
        <v>127</v>
      </c>
      <c r="R9" s="20">
        <f>IF(ISNUMBER($H9),1-$H9,"")</f>
        <v>1</v>
      </c>
      <c r="S9" s="15"/>
    </row>
    <row r="10" spans="1:19" ht="12.75" customHeight="1" thickBot="1">
      <c r="A10" s="79" t="s">
        <v>144</v>
      </c>
      <c r="B10" s="80"/>
      <c r="C10" s="16">
        <v>3</v>
      </c>
      <c r="D10" s="17">
        <v>85</v>
      </c>
      <c r="E10" s="18">
        <v>43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79" t="s">
        <v>40</v>
      </c>
      <c r="L10" s="80"/>
      <c r="M10" s="16">
        <v>3</v>
      </c>
      <c r="N10" s="17">
        <v>95</v>
      </c>
      <c r="O10" s="18">
        <v>26</v>
      </c>
      <c r="P10" s="18">
        <v>5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81"/>
      <c r="B11" s="82"/>
      <c r="C11" s="21">
        <v>4</v>
      </c>
      <c r="D11" s="22">
        <v>91</v>
      </c>
      <c r="E11" s="23">
        <v>42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73">
        <f>IF(ISNUMBER(H12),(SIGN(1000*($H12-$R12)+$G12-$Q12)+1)/2,"")</f>
        <v>1</v>
      </c>
      <c r="K11" s="81"/>
      <c r="L11" s="82"/>
      <c r="M11" s="21">
        <v>4</v>
      </c>
      <c r="N11" s="22">
        <v>87</v>
      </c>
      <c r="O11" s="23">
        <v>43</v>
      </c>
      <c r="P11" s="23">
        <v>2</v>
      </c>
      <c r="Q11" s="24">
        <f>IF(AND(ISBLANK(N11),ISBLANK(O11)),"",N11+O11)</f>
        <v>130</v>
      </c>
      <c r="R11" s="25">
        <f>IF(ISNUMBER($H11),1-$H11,"")</f>
        <v>0</v>
      </c>
      <c r="S11" s="73">
        <f>IF(ISNUMBER($I11),1-$I11,"")</f>
        <v>0</v>
      </c>
    </row>
    <row r="12" spans="1:19" ht="15.75" customHeight="1" thickBot="1">
      <c r="A12" s="83">
        <v>10092</v>
      </c>
      <c r="B12" s="84"/>
      <c r="C12" s="26" t="s">
        <v>12</v>
      </c>
      <c r="D12" s="27">
        <f>IF(ISNUMBER($G12),SUM(D8:D11),"")</f>
        <v>349</v>
      </c>
      <c r="E12" s="28">
        <f>IF(ISNUMBER($G12),SUM(E8:E11),"")</f>
        <v>158</v>
      </c>
      <c r="F12" s="28">
        <f>IF(ISNUMBER($G12),SUM(F8:F11),"")</f>
        <v>5</v>
      </c>
      <c r="G12" s="29">
        <f>IF(SUM($G8:$G11)+SUM($Q8:$Q11)&gt;0,SUM(G8:G11),"")</f>
        <v>507</v>
      </c>
      <c r="H12" s="27">
        <f>IF(ISNUMBER($G12),SUM(H8:H11),"")</f>
        <v>2.5</v>
      </c>
      <c r="I12" s="74"/>
      <c r="K12" s="83">
        <v>21427</v>
      </c>
      <c r="L12" s="84"/>
      <c r="M12" s="26" t="s">
        <v>12</v>
      </c>
      <c r="N12" s="27">
        <f>IF(ISNUMBER($G12),SUM(N8:N11),"")</f>
        <v>362</v>
      </c>
      <c r="O12" s="28">
        <f>IF(ISNUMBER($G12),SUM(O8:O11),"")</f>
        <v>136</v>
      </c>
      <c r="P12" s="28">
        <f>IF(ISNUMBER($G12),SUM(P8:P11),"")</f>
        <v>14</v>
      </c>
      <c r="Q12" s="29">
        <f>IF(SUM($G8:$G11)+SUM($Q8:$Q11)&gt;0,SUM(Q8:Q11),"")</f>
        <v>498</v>
      </c>
      <c r="R12" s="27">
        <f>IF(ISNUMBER($G12),SUM(R8:R11),"")</f>
        <v>1.5</v>
      </c>
      <c r="S12" s="74"/>
    </row>
    <row r="13" spans="1:19" ht="12.75" customHeight="1">
      <c r="A13" s="75" t="s">
        <v>143</v>
      </c>
      <c r="B13" s="76"/>
      <c r="C13" s="10">
        <v>1</v>
      </c>
      <c r="D13" s="11">
        <v>95</v>
      </c>
      <c r="E13" s="12">
        <v>26</v>
      </c>
      <c r="F13" s="12">
        <v>6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75" t="s">
        <v>142</v>
      </c>
      <c r="L13" s="76"/>
      <c r="M13" s="10">
        <v>1</v>
      </c>
      <c r="N13" s="11">
        <v>85</v>
      </c>
      <c r="O13" s="12">
        <v>45</v>
      </c>
      <c r="P13" s="12">
        <v>0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77"/>
      <c r="B14" s="78"/>
      <c r="C14" s="16">
        <v>2</v>
      </c>
      <c r="D14" s="17">
        <v>103</v>
      </c>
      <c r="E14" s="18">
        <v>44</v>
      </c>
      <c r="F14" s="18">
        <v>0</v>
      </c>
      <c r="G14" s="19">
        <f>IF(AND(ISBLANK(D14),ISBLANK(E14)),"",D14+E14)</f>
        <v>147</v>
      </c>
      <c r="H14" s="20">
        <f>IF(OR(ISNUMBER($G14),ISNUMBER($Q14)),(SIGN(N($G14)-N($Q14))+1)/2,"")</f>
        <v>1</v>
      </c>
      <c r="I14" s="15"/>
      <c r="K14" s="77"/>
      <c r="L14" s="78"/>
      <c r="M14" s="16">
        <v>2</v>
      </c>
      <c r="N14" s="17">
        <v>81</v>
      </c>
      <c r="O14" s="18">
        <v>53</v>
      </c>
      <c r="P14" s="18">
        <v>1</v>
      </c>
      <c r="Q14" s="19">
        <f>IF(AND(ISBLANK(N14),ISBLANK(O14)),"",N14+O14)</f>
        <v>134</v>
      </c>
      <c r="R14" s="20">
        <f>IF(ISNUMBER($H14),1-$H14,"")</f>
        <v>0</v>
      </c>
      <c r="S14" s="15"/>
    </row>
    <row r="15" spans="1:19" ht="12.75" customHeight="1" thickBot="1">
      <c r="A15" s="79" t="s">
        <v>46</v>
      </c>
      <c r="B15" s="80"/>
      <c r="C15" s="16">
        <v>3</v>
      </c>
      <c r="D15" s="17">
        <v>101</v>
      </c>
      <c r="E15" s="18">
        <v>24</v>
      </c>
      <c r="F15" s="18">
        <v>7</v>
      </c>
      <c r="G15" s="19">
        <f>IF(AND(ISBLANK(D15),ISBLANK(E15)),"",D15+E15)</f>
        <v>125</v>
      </c>
      <c r="H15" s="20">
        <f>IF(OR(ISNUMBER($G15),ISNUMBER($Q15)),(SIGN(N($G15)-N($Q15))+1)/2,"")</f>
        <v>0.5</v>
      </c>
      <c r="I15" s="15"/>
      <c r="K15" s="79" t="s">
        <v>141</v>
      </c>
      <c r="L15" s="80"/>
      <c r="M15" s="16">
        <v>3</v>
      </c>
      <c r="N15" s="17">
        <v>82</v>
      </c>
      <c r="O15" s="18">
        <v>43</v>
      </c>
      <c r="P15" s="18">
        <v>1</v>
      </c>
      <c r="Q15" s="19">
        <f>IF(AND(ISBLANK(N15),ISBLANK(O15)),"",N15+O15)</f>
        <v>125</v>
      </c>
      <c r="R15" s="20">
        <f>IF(ISNUMBER($H15),1-$H15,"")</f>
        <v>0.5</v>
      </c>
      <c r="S15" s="15"/>
    </row>
    <row r="16" spans="1:19" ht="12.75" customHeight="1">
      <c r="A16" s="81"/>
      <c r="B16" s="82"/>
      <c r="C16" s="21">
        <v>4</v>
      </c>
      <c r="D16" s="22">
        <v>98</v>
      </c>
      <c r="E16" s="23">
        <v>23</v>
      </c>
      <c r="F16" s="23">
        <v>7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73">
        <f>IF(ISNUMBER(H17),(SIGN(1000*($H17-$R17)+$G17-$Q17)+1)/2,"")</f>
        <v>0</v>
      </c>
      <c r="K16" s="81"/>
      <c r="L16" s="82"/>
      <c r="M16" s="21">
        <v>4</v>
      </c>
      <c r="N16" s="22">
        <v>85</v>
      </c>
      <c r="O16" s="23">
        <v>42</v>
      </c>
      <c r="P16" s="23">
        <v>2</v>
      </c>
      <c r="Q16" s="24">
        <f>IF(AND(ISBLANK(N16),ISBLANK(O16)),"",N16+O16)</f>
        <v>127</v>
      </c>
      <c r="R16" s="25">
        <f>IF(ISNUMBER($H16),1-$H16,"")</f>
        <v>1</v>
      </c>
      <c r="S16" s="73">
        <f>IF(ISNUMBER($I16),1-$I16,"")</f>
        <v>1</v>
      </c>
    </row>
    <row r="17" spans="1:19" ht="15.75" customHeight="1" thickBot="1">
      <c r="A17" s="83">
        <v>14309</v>
      </c>
      <c r="B17" s="84"/>
      <c r="C17" s="26" t="s">
        <v>12</v>
      </c>
      <c r="D17" s="27">
        <f>IF(ISNUMBER($G17),SUM(D13:D16),"")</f>
        <v>397</v>
      </c>
      <c r="E17" s="28">
        <f>IF(ISNUMBER($G17),SUM(E13:E16),"")</f>
        <v>117</v>
      </c>
      <c r="F17" s="28">
        <f>IF(ISNUMBER($G17),SUM(F13:F16),"")</f>
        <v>20</v>
      </c>
      <c r="G17" s="29">
        <f>IF(SUM($G13:$G16)+SUM($Q13:$Q16)&gt;0,SUM(G13:G16),"")</f>
        <v>514</v>
      </c>
      <c r="H17" s="27">
        <f>IF(ISNUMBER($G17),SUM(H13:H16),"")</f>
        <v>1.5</v>
      </c>
      <c r="I17" s="74"/>
      <c r="K17" s="83">
        <v>8045</v>
      </c>
      <c r="L17" s="84"/>
      <c r="M17" s="26" t="s">
        <v>12</v>
      </c>
      <c r="N17" s="27">
        <f>IF(ISNUMBER($G17),SUM(N13:N16),"")</f>
        <v>333</v>
      </c>
      <c r="O17" s="28">
        <f>IF(ISNUMBER($G17),SUM(O13:O16),"")</f>
        <v>183</v>
      </c>
      <c r="P17" s="28">
        <f>IF(ISNUMBER($G17),SUM(P13:P16),"")</f>
        <v>4</v>
      </c>
      <c r="Q17" s="29">
        <f>IF(SUM($G13:$G16)+SUM($Q13:$Q16)&gt;0,SUM(Q13:Q16),"")</f>
        <v>516</v>
      </c>
      <c r="R17" s="27">
        <f>IF(ISNUMBER($G17),SUM(R13:R16),"")</f>
        <v>2.5</v>
      </c>
      <c r="S17" s="74"/>
    </row>
    <row r="18" spans="1:19" ht="12.75" customHeight="1">
      <c r="A18" s="75" t="s">
        <v>140</v>
      </c>
      <c r="B18" s="76"/>
      <c r="C18" s="10">
        <v>1</v>
      </c>
      <c r="D18" s="11">
        <v>87</v>
      </c>
      <c r="E18" s="12">
        <v>62</v>
      </c>
      <c r="F18" s="12">
        <v>0</v>
      </c>
      <c r="G18" s="13">
        <f>IF(AND(ISBLANK(D18),ISBLANK(E18)),"",D18+E18)</f>
        <v>149</v>
      </c>
      <c r="H18" s="14">
        <f>IF(OR(ISNUMBER($G18),ISNUMBER($Q18)),(SIGN(N($G18)-N($Q18))+1)/2,"")</f>
        <v>1</v>
      </c>
      <c r="I18" s="15"/>
      <c r="K18" s="75" t="s">
        <v>139</v>
      </c>
      <c r="L18" s="76"/>
      <c r="M18" s="10">
        <v>1</v>
      </c>
      <c r="N18" s="11">
        <v>82</v>
      </c>
      <c r="O18" s="12">
        <v>27</v>
      </c>
      <c r="P18" s="12">
        <v>4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86</v>
      </c>
      <c r="E19" s="18">
        <v>43</v>
      </c>
      <c r="F19" s="18">
        <v>1</v>
      </c>
      <c r="G19" s="19">
        <f>IF(AND(ISBLANK(D19),ISBLANK(E19)),"",D19+E19)</f>
        <v>129</v>
      </c>
      <c r="H19" s="20">
        <f>IF(OR(ISNUMBER($G19),ISNUMBER($Q19)),(SIGN(N($G19)-N($Q19))+1)/2,"")</f>
        <v>0</v>
      </c>
      <c r="I19" s="15"/>
      <c r="K19" s="77"/>
      <c r="L19" s="78"/>
      <c r="M19" s="16">
        <v>2</v>
      </c>
      <c r="N19" s="17">
        <v>100</v>
      </c>
      <c r="O19" s="18">
        <v>44</v>
      </c>
      <c r="P19" s="18">
        <v>1</v>
      </c>
      <c r="Q19" s="19">
        <f>IF(AND(ISBLANK(N19),ISBLANK(O19)),"",N19+O19)</f>
        <v>144</v>
      </c>
      <c r="R19" s="20">
        <f>IF(ISNUMBER($H19),1-$H19,"")</f>
        <v>1</v>
      </c>
      <c r="S19" s="15"/>
    </row>
    <row r="20" spans="1:19" ht="12.75" customHeight="1" thickBot="1">
      <c r="A20" s="79" t="s">
        <v>76</v>
      </c>
      <c r="B20" s="80"/>
      <c r="C20" s="16">
        <v>3</v>
      </c>
      <c r="D20" s="17">
        <v>82</v>
      </c>
      <c r="E20" s="18">
        <v>53</v>
      </c>
      <c r="F20" s="18">
        <v>1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79" t="s">
        <v>76</v>
      </c>
      <c r="L20" s="80"/>
      <c r="M20" s="16">
        <v>3</v>
      </c>
      <c r="N20" s="17">
        <v>71</v>
      </c>
      <c r="O20" s="18">
        <v>34</v>
      </c>
      <c r="P20" s="18">
        <v>3</v>
      </c>
      <c r="Q20" s="19">
        <f>IF(AND(ISBLANK(N20),ISBLANK(O20)),"",N20+O20)</f>
        <v>105</v>
      </c>
      <c r="R20" s="20">
        <f>IF(ISNUMBER($H20),1-$H20,"")</f>
        <v>0</v>
      </c>
      <c r="S20" s="15"/>
    </row>
    <row r="21" spans="1:19" ht="12.75" customHeight="1">
      <c r="A21" s="81"/>
      <c r="B21" s="82"/>
      <c r="C21" s="21">
        <v>4</v>
      </c>
      <c r="D21" s="22">
        <v>96</v>
      </c>
      <c r="E21" s="23">
        <v>54</v>
      </c>
      <c r="F21" s="23">
        <v>0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73">
        <f>IF(ISNUMBER(H22),(SIGN(1000*($H22-$R22)+$G22-$Q22)+1)/2,"")</f>
        <v>1</v>
      </c>
      <c r="K21" s="81"/>
      <c r="L21" s="82"/>
      <c r="M21" s="21">
        <v>4</v>
      </c>
      <c r="N21" s="22">
        <v>89</v>
      </c>
      <c r="O21" s="23">
        <v>32</v>
      </c>
      <c r="P21" s="23">
        <v>4</v>
      </c>
      <c r="Q21" s="24">
        <f>IF(AND(ISBLANK(N21),ISBLANK(O21)),"",N21+O21)</f>
        <v>121</v>
      </c>
      <c r="R21" s="25">
        <f>IF(ISNUMBER($H21),1-$H21,"")</f>
        <v>0</v>
      </c>
      <c r="S21" s="73">
        <f>IF(ISNUMBER($I21),1-$I21,"")</f>
        <v>0</v>
      </c>
    </row>
    <row r="22" spans="1:19" ht="15.75" customHeight="1" thickBot="1">
      <c r="A22" s="83">
        <v>10360</v>
      </c>
      <c r="B22" s="84"/>
      <c r="C22" s="26" t="s">
        <v>12</v>
      </c>
      <c r="D22" s="27">
        <f>IF(ISNUMBER($G22),SUM(D18:D21),"")</f>
        <v>351</v>
      </c>
      <c r="E22" s="28">
        <f>IF(ISNUMBER($G22),SUM(E18:E21),"")</f>
        <v>212</v>
      </c>
      <c r="F22" s="28">
        <f>IF(ISNUMBER($G22),SUM(F18:F21),"")</f>
        <v>2</v>
      </c>
      <c r="G22" s="29">
        <f>IF(SUM($G18:$G21)+SUM($Q18:$Q21)&gt;0,SUM(G18:G21),"")</f>
        <v>563</v>
      </c>
      <c r="H22" s="27">
        <f>IF(ISNUMBER($G22),SUM(H18:H21),"")</f>
        <v>3</v>
      </c>
      <c r="I22" s="74"/>
      <c r="K22" s="83">
        <v>13950</v>
      </c>
      <c r="L22" s="84"/>
      <c r="M22" s="26" t="s">
        <v>12</v>
      </c>
      <c r="N22" s="27">
        <f>IF(ISNUMBER($G22),SUM(N18:N21),"")</f>
        <v>342</v>
      </c>
      <c r="O22" s="28">
        <f>IF(ISNUMBER($G22),SUM(O18:O21),"")</f>
        <v>137</v>
      </c>
      <c r="P22" s="28">
        <f>IF(ISNUMBER($G22),SUM(P18:P21),"")</f>
        <v>12</v>
      </c>
      <c r="Q22" s="29">
        <f>IF(SUM($G18:$G21)+SUM($Q18:$Q21)&gt;0,SUM(Q18:Q21),"")</f>
        <v>479</v>
      </c>
      <c r="R22" s="27">
        <f>IF(ISNUMBER($G22),SUM(R18:R21),"")</f>
        <v>1</v>
      </c>
      <c r="S22" s="74"/>
    </row>
    <row r="23" spans="1:19" ht="12.75" customHeight="1">
      <c r="A23" s="75" t="s">
        <v>135</v>
      </c>
      <c r="B23" s="76"/>
      <c r="C23" s="10">
        <v>1</v>
      </c>
      <c r="D23" s="11">
        <v>85</v>
      </c>
      <c r="E23" s="12">
        <v>25</v>
      </c>
      <c r="F23" s="12">
        <v>6</v>
      </c>
      <c r="G23" s="13">
        <f>IF(AND(ISBLANK(D23),ISBLANK(E23)),"",D23+E23)</f>
        <v>110</v>
      </c>
      <c r="H23" s="14">
        <f>IF(OR(ISNUMBER($G23),ISNUMBER($Q23)),(SIGN(N($G23)-N($Q23))+1)/2,"")</f>
        <v>0</v>
      </c>
      <c r="I23" s="15"/>
      <c r="K23" s="75" t="s">
        <v>138</v>
      </c>
      <c r="L23" s="76"/>
      <c r="M23" s="10">
        <v>1</v>
      </c>
      <c r="N23" s="11">
        <v>97</v>
      </c>
      <c r="O23" s="12">
        <v>43</v>
      </c>
      <c r="P23" s="12">
        <v>2</v>
      </c>
      <c r="Q23" s="13">
        <f>IF(AND(ISBLANK(N23),ISBLANK(O23)),"",N23+O23)</f>
        <v>140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79</v>
      </c>
      <c r="E24" s="18">
        <v>36</v>
      </c>
      <c r="F24" s="18">
        <v>1</v>
      </c>
      <c r="G24" s="19">
        <f>IF(AND(ISBLANK(D24),ISBLANK(E24)),"",D24+E24)</f>
        <v>115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91</v>
      </c>
      <c r="O24" s="18">
        <v>52</v>
      </c>
      <c r="P24" s="18">
        <v>0</v>
      </c>
      <c r="Q24" s="19">
        <f>IF(AND(ISBLANK(N24),ISBLANK(O24)),"",N24+O24)</f>
        <v>143</v>
      </c>
      <c r="R24" s="20">
        <f>IF(ISNUMBER($H24),1-$H24,"")</f>
        <v>1</v>
      </c>
      <c r="S24" s="15"/>
    </row>
    <row r="25" spans="1:19" ht="12.75" customHeight="1" thickBot="1">
      <c r="A25" s="79" t="s">
        <v>137</v>
      </c>
      <c r="B25" s="80"/>
      <c r="C25" s="16">
        <v>3</v>
      </c>
      <c r="D25" s="17">
        <v>71</v>
      </c>
      <c r="E25" s="18">
        <v>24</v>
      </c>
      <c r="F25" s="18">
        <v>5</v>
      </c>
      <c r="G25" s="19">
        <f>IF(AND(ISBLANK(D25),ISBLANK(E25)),"",D25+E25)</f>
        <v>95</v>
      </c>
      <c r="H25" s="20">
        <f>IF(OR(ISNUMBER($G25),ISNUMBER($Q25)),(SIGN(N($G25)-N($Q25))+1)/2,"")</f>
        <v>0</v>
      </c>
      <c r="I25" s="15"/>
      <c r="K25" s="79" t="s">
        <v>136</v>
      </c>
      <c r="L25" s="80"/>
      <c r="M25" s="16">
        <v>3</v>
      </c>
      <c r="N25" s="17">
        <v>89</v>
      </c>
      <c r="O25" s="18">
        <v>35</v>
      </c>
      <c r="P25" s="18">
        <v>3</v>
      </c>
      <c r="Q25" s="19">
        <f>IF(AND(ISBLANK(N25),ISBLANK(O25)),"",N25+O25)</f>
        <v>124</v>
      </c>
      <c r="R25" s="20">
        <f>IF(ISNUMBER($H25),1-$H25,"")</f>
        <v>1</v>
      </c>
      <c r="S25" s="15"/>
    </row>
    <row r="26" spans="1:19" ht="12.75" customHeight="1">
      <c r="A26" s="81"/>
      <c r="B26" s="82"/>
      <c r="C26" s="21">
        <v>4</v>
      </c>
      <c r="D26" s="22">
        <v>79</v>
      </c>
      <c r="E26" s="23">
        <v>44</v>
      </c>
      <c r="F26" s="23">
        <v>4</v>
      </c>
      <c r="G26" s="24">
        <f>IF(AND(ISBLANK(D26),ISBLANK(E26)),"",D26+E26)</f>
        <v>123</v>
      </c>
      <c r="H26" s="25">
        <f>IF(OR(ISNUMBER($G26),ISNUMBER($Q26)),(SIGN(N($G26)-N($Q26))+1)/2,"")</f>
        <v>1</v>
      </c>
      <c r="I26" s="73">
        <f>IF(ISNUMBER(H27),(SIGN(1000*($H27-$R27)+$G27-$Q27)+1)/2,"")</f>
        <v>0</v>
      </c>
      <c r="K26" s="81"/>
      <c r="L26" s="82"/>
      <c r="M26" s="21">
        <v>4</v>
      </c>
      <c r="N26" s="22">
        <v>73</v>
      </c>
      <c r="O26" s="23">
        <v>32</v>
      </c>
      <c r="P26" s="23">
        <v>2</v>
      </c>
      <c r="Q26" s="24">
        <f>IF(AND(ISBLANK(N26),ISBLANK(O26)),"",N26+O26)</f>
        <v>105</v>
      </c>
      <c r="R26" s="25">
        <f>IF(ISNUMBER($H26),1-$H26,"")</f>
        <v>0</v>
      </c>
      <c r="S26" s="73">
        <f>IF(ISNUMBER($I26),1-$I26,"")</f>
        <v>1</v>
      </c>
    </row>
    <row r="27" spans="1:19" ht="15.75" customHeight="1" thickBot="1">
      <c r="A27" s="83">
        <v>24472</v>
      </c>
      <c r="B27" s="84"/>
      <c r="C27" s="26" t="s">
        <v>12</v>
      </c>
      <c r="D27" s="27">
        <f>IF(ISNUMBER($G27),SUM(D23:D26),"")</f>
        <v>314</v>
      </c>
      <c r="E27" s="28">
        <f>IF(ISNUMBER($G27),SUM(E23:E26),"")</f>
        <v>129</v>
      </c>
      <c r="F27" s="28">
        <f>IF(ISNUMBER($G27),SUM(F23:F26),"")</f>
        <v>16</v>
      </c>
      <c r="G27" s="29">
        <f>IF(SUM($G23:$G26)+SUM($Q23:$Q26)&gt;0,SUM(G23:G26),"")</f>
        <v>443</v>
      </c>
      <c r="H27" s="27">
        <f>IF(ISNUMBER($G27),SUM(H23:H26),"")</f>
        <v>1</v>
      </c>
      <c r="I27" s="74"/>
      <c r="K27" s="83">
        <v>21659</v>
      </c>
      <c r="L27" s="84"/>
      <c r="M27" s="26" t="s">
        <v>12</v>
      </c>
      <c r="N27" s="27">
        <f>IF(ISNUMBER($G27),SUM(N23:N26),"")</f>
        <v>350</v>
      </c>
      <c r="O27" s="28">
        <f>IF(ISNUMBER($G27),SUM(O23:O26),"")</f>
        <v>162</v>
      </c>
      <c r="P27" s="28">
        <f>IF(ISNUMBER($G27),SUM(P23:P26),"")</f>
        <v>7</v>
      </c>
      <c r="Q27" s="29">
        <f>IF(SUM($G23:$G26)+SUM($Q23:$Q26)&gt;0,SUM(Q23:Q26),"")</f>
        <v>512</v>
      </c>
      <c r="R27" s="27">
        <f>IF(ISNUMBER($G27),SUM(R23:R26),"")</f>
        <v>3</v>
      </c>
      <c r="S27" s="74"/>
    </row>
    <row r="28" spans="1:19" ht="12.75" customHeight="1">
      <c r="A28" s="75" t="s">
        <v>135</v>
      </c>
      <c r="B28" s="76"/>
      <c r="C28" s="10">
        <v>1</v>
      </c>
      <c r="D28" s="11">
        <v>91</v>
      </c>
      <c r="E28" s="12">
        <v>54</v>
      </c>
      <c r="F28" s="12">
        <v>0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75" t="s">
        <v>134</v>
      </c>
      <c r="L28" s="76"/>
      <c r="M28" s="10">
        <v>1</v>
      </c>
      <c r="N28" s="11">
        <v>90</v>
      </c>
      <c r="O28" s="12">
        <v>36</v>
      </c>
      <c r="P28" s="12">
        <v>4</v>
      </c>
      <c r="Q28" s="13">
        <f>IF(AND(ISBLANK(N28),ISBLANK(O28)),"",N28+O28)</f>
        <v>126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95</v>
      </c>
      <c r="E29" s="18">
        <v>33</v>
      </c>
      <c r="F29" s="18">
        <v>1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87</v>
      </c>
      <c r="O29" s="18">
        <v>26</v>
      </c>
      <c r="P29" s="18">
        <v>3</v>
      </c>
      <c r="Q29" s="19">
        <f>IF(AND(ISBLANK(N29),ISBLANK(O29)),"",N29+O29)</f>
        <v>113</v>
      </c>
      <c r="R29" s="20">
        <f>IF(ISNUMBER($H29),1-$H29,"")</f>
        <v>0</v>
      </c>
      <c r="S29" s="15"/>
    </row>
    <row r="30" spans="1:19" ht="12.75" customHeight="1" thickBot="1">
      <c r="A30" s="79" t="s">
        <v>133</v>
      </c>
      <c r="B30" s="80"/>
      <c r="C30" s="16">
        <v>3</v>
      </c>
      <c r="D30" s="17">
        <v>85</v>
      </c>
      <c r="E30" s="18">
        <v>43</v>
      </c>
      <c r="F30" s="18">
        <v>0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79" t="s">
        <v>42</v>
      </c>
      <c r="L30" s="80"/>
      <c r="M30" s="16">
        <v>3</v>
      </c>
      <c r="N30" s="17">
        <v>88</v>
      </c>
      <c r="O30" s="18">
        <v>30</v>
      </c>
      <c r="P30" s="18">
        <v>3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75" customHeight="1">
      <c r="A31" s="81"/>
      <c r="B31" s="82"/>
      <c r="C31" s="21">
        <v>4</v>
      </c>
      <c r="D31" s="22">
        <v>92</v>
      </c>
      <c r="E31" s="23">
        <v>33</v>
      </c>
      <c r="F31" s="23">
        <v>3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73">
        <f>IF(ISNUMBER(H32),(SIGN(1000*($H32-$R32)+$G32-$Q32)+1)/2,"")</f>
        <v>1</v>
      </c>
      <c r="K31" s="81"/>
      <c r="L31" s="82"/>
      <c r="M31" s="21">
        <v>4</v>
      </c>
      <c r="N31" s="22">
        <v>78</v>
      </c>
      <c r="O31" s="23">
        <v>53</v>
      </c>
      <c r="P31" s="23">
        <v>2</v>
      </c>
      <c r="Q31" s="24">
        <f>IF(AND(ISBLANK(N31),ISBLANK(O31)),"",N31+O31)</f>
        <v>131</v>
      </c>
      <c r="R31" s="25">
        <f>IF(ISNUMBER($H31),1-$H31,"")</f>
        <v>1</v>
      </c>
      <c r="S31" s="73">
        <f>IF(ISNUMBER($I31),1-$I31,"")</f>
        <v>0</v>
      </c>
    </row>
    <row r="32" spans="1:19" ht="15.75" customHeight="1" thickBot="1">
      <c r="A32" s="83">
        <v>14148</v>
      </c>
      <c r="B32" s="84"/>
      <c r="C32" s="26" t="s">
        <v>12</v>
      </c>
      <c r="D32" s="27">
        <f>IF(ISNUMBER($G32),SUM(D28:D31),"")</f>
        <v>363</v>
      </c>
      <c r="E32" s="28">
        <f>IF(ISNUMBER($G32),SUM(E28:E31),"")</f>
        <v>163</v>
      </c>
      <c r="F32" s="28">
        <f>IF(ISNUMBER($G32),SUM(F28:F31),"")</f>
        <v>4</v>
      </c>
      <c r="G32" s="29">
        <f>IF(SUM($G28:$G31)+SUM($Q28:$Q31)&gt;0,SUM(G28:G31),"")</f>
        <v>526</v>
      </c>
      <c r="H32" s="27">
        <f>IF(ISNUMBER($G32),SUM(H28:H31),"")</f>
        <v>3</v>
      </c>
      <c r="I32" s="74"/>
      <c r="K32" s="83">
        <v>8422</v>
      </c>
      <c r="L32" s="84"/>
      <c r="M32" s="26" t="s">
        <v>12</v>
      </c>
      <c r="N32" s="27">
        <f>IF(ISNUMBER($G32),SUM(N28:N31),"")</f>
        <v>343</v>
      </c>
      <c r="O32" s="28">
        <f>IF(ISNUMBER($G32),SUM(O28:O31),"")</f>
        <v>145</v>
      </c>
      <c r="P32" s="28">
        <f>IF(ISNUMBER($G32),SUM(P28:P31),"")</f>
        <v>12</v>
      </c>
      <c r="Q32" s="29">
        <f>IF(SUM($G28:$G31)+SUM($Q28:$Q31)&gt;0,SUM(Q28:Q31),"")</f>
        <v>488</v>
      </c>
      <c r="R32" s="27">
        <f>IF(ISNUMBER($G32),SUM(R28:R31),"")</f>
        <v>1</v>
      </c>
      <c r="S32" s="74"/>
    </row>
    <row r="33" spans="1:19" ht="12.75" customHeight="1">
      <c r="A33" s="75" t="s">
        <v>132</v>
      </c>
      <c r="B33" s="76"/>
      <c r="C33" s="10">
        <v>1</v>
      </c>
      <c r="D33" s="11">
        <v>76</v>
      </c>
      <c r="E33" s="12">
        <v>34</v>
      </c>
      <c r="F33" s="12">
        <v>3</v>
      </c>
      <c r="G33" s="13">
        <f>IF(AND(ISBLANK(D33),ISBLANK(E33)),"",D33+E33)</f>
        <v>110</v>
      </c>
      <c r="H33" s="14">
        <f>IF(OR(ISNUMBER($G33),ISNUMBER($Q33)),(SIGN(N($G33)-N($Q33))+1)/2,"")</f>
        <v>0</v>
      </c>
      <c r="I33" s="15"/>
      <c r="K33" s="75" t="s">
        <v>131</v>
      </c>
      <c r="L33" s="76"/>
      <c r="M33" s="10">
        <v>1</v>
      </c>
      <c r="N33" s="11">
        <v>80</v>
      </c>
      <c r="O33" s="12">
        <v>36</v>
      </c>
      <c r="P33" s="12">
        <v>1</v>
      </c>
      <c r="Q33" s="13">
        <f>IF(AND(ISBLANK(N33),ISBLANK(O33)),"",N33+O33)</f>
        <v>116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85</v>
      </c>
      <c r="E34" s="18">
        <v>44</v>
      </c>
      <c r="F34" s="18">
        <v>3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80</v>
      </c>
      <c r="O34" s="18">
        <v>39</v>
      </c>
      <c r="P34" s="18">
        <v>0</v>
      </c>
      <c r="Q34" s="19">
        <f>IF(AND(ISBLANK(N34),ISBLANK(O34)),"",N34+O34)</f>
        <v>119</v>
      </c>
      <c r="R34" s="20">
        <f>IF(ISNUMBER($H34),1-$H34,"")</f>
        <v>0</v>
      </c>
      <c r="S34" s="15"/>
    </row>
    <row r="35" spans="1:19" ht="12.75" customHeight="1" thickBot="1">
      <c r="A35" s="79" t="s">
        <v>130</v>
      </c>
      <c r="B35" s="80"/>
      <c r="C35" s="16">
        <v>3</v>
      </c>
      <c r="D35" s="17">
        <v>72</v>
      </c>
      <c r="E35" s="18">
        <v>27</v>
      </c>
      <c r="F35" s="18">
        <v>3</v>
      </c>
      <c r="G35" s="19">
        <f>IF(AND(ISBLANK(D35),ISBLANK(E35)),"",D35+E35)</f>
        <v>99</v>
      </c>
      <c r="H35" s="20">
        <f>IF(OR(ISNUMBER($G35),ISNUMBER($Q35)),(SIGN(N($G35)-N($Q35))+1)/2,"")</f>
        <v>0</v>
      </c>
      <c r="I35" s="15"/>
      <c r="K35" s="79" t="s">
        <v>129</v>
      </c>
      <c r="L35" s="80"/>
      <c r="M35" s="16">
        <v>3</v>
      </c>
      <c r="N35" s="17">
        <v>91</v>
      </c>
      <c r="O35" s="18">
        <v>32</v>
      </c>
      <c r="P35" s="18">
        <v>1</v>
      </c>
      <c r="Q35" s="19">
        <f>IF(AND(ISBLANK(N35),ISBLANK(O35)),"",N35+O35)</f>
        <v>123</v>
      </c>
      <c r="R35" s="20">
        <f>IF(ISNUMBER($H35),1-$H35,"")</f>
        <v>1</v>
      </c>
      <c r="S35" s="15"/>
    </row>
    <row r="36" spans="1:19" ht="12.75" customHeight="1">
      <c r="A36" s="81"/>
      <c r="B36" s="82"/>
      <c r="C36" s="21">
        <v>4</v>
      </c>
      <c r="D36" s="22">
        <v>84</v>
      </c>
      <c r="E36" s="23">
        <v>42</v>
      </c>
      <c r="F36" s="23">
        <v>3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73">
        <f>IF(ISNUMBER(H37),(SIGN(1000*($H37-$R37)+$G37-$Q37)+1)/2,"")</f>
        <v>0</v>
      </c>
      <c r="K36" s="81"/>
      <c r="L36" s="82"/>
      <c r="M36" s="21">
        <v>4</v>
      </c>
      <c r="N36" s="22">
        <v>89</v>
      </c>
      <c r="O36" s="23">
        <v>34</v>
      </c>
      <c r="P36" s="23">
        <v>3</v>
      </c>
      <c r="Q36" s="24">
        <f>IF(AND(ISBLANK(N36),ISBLANK(O36)),"",N36+O36)</f>
        <v>123</v>
      </c>
      <c r="R36" s="25">
        <f>IF(ISNUMBER($H36),1-$H36,"")</f>
        <v>0</v>
      </c>
      <c r="S36" s="73">
        <f>IF(ISNUMBER($I36),1-$I36,"")</f>
        <v>1</v>
      </c>
    </row>
    <row r="37" spans="1:19" ht="15.75" customHeight="1" thickBot="1">
      <c r="A37" s="83">
        <v>21849</v>
      </c>
      <c r="B37" s="84"/>
      <c r="C37" s="26" t="s">
        <v>12</v>
      </c>
      <c r="D37" s="27">
        <f>IF(ISNUMBER($G37),SUM(D33:D36),"")</f>
        <v>317</v>
      </c>
      <c r="E37" s="28">
        <f>IF(ISNUMBER($G37),SUM(E33:E36),"")</f>
        <v>147</v>
      </c>
      <c r="F37" s="28">
        <f>IF(ISNUMBER($G37),SUM(F33:F36),"")</f>
        <v>12</v>
      </c>
      <c r="G37" s="29">
        <f>IF(SUM($G33:$G36)+SUM($Q33:$Q36)&gt;0,SUM(G33:G36),"")</f>
        <v>464</v>
      </c>
      <c r="H37" s="27">
        <f>IF(ISNUMBER($G37),SUM(H33:H36),"")</f>
        <v>2</v>
      </c>
      <c r="I37" s="74"/>
      <c r="K37" s="83">
        <v>19012</v>
      </c>
      <c r="L37" s="84"/>
      <c r="M37" s="26" t="s">
        <v>12</v>
      </c>
      <c r="N37" s="27">
        <f>IF(ISNUMBER($G37),SUM(N33:N36),"")</f>
        <v>340</v>
      </c>
      <c r="O37" s="28">
        <f>IF(ISNUMBER($G37),SUM(O33:O36),"")</f>
        <v>141</v>
      </c>
      <c r="P37" s="28">
        <f>IF(ISNUMBER($G37),SUM(P33:P36),"")</f>
        <v>5</v>
      </c>
      <c r="Q37" s="29">
        <f>IF(SUM($G33:$G36)+SUM($Q33:$Q36)&gt;0,SUM(Q33:Q36),"")</f>
        <v>481</v>
      </c>
      <c r="R37" s="27">
        <f>IF(ISNUMBER($G37),SUM(R33:R36),"")</f>
        <v>2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2091</v>
      </c>
      <c r="E39" s="34">
        <f>IF(ISNUMBER($G39),SUM(E12,E17,E22,E27,E32,E37),"")</f>
        <v>926</v>
      </c>
      <c r="F39" s="34">
        <f>IF(ISNUMBER($G39),SUM(F12,F17,F22,F27,F32,F37),"")</f>
        <v>59</v>
      </c>
      <c r="G39" s="35">
        <f>IF(SUM($G$8:$G$37)+SUM($Q$8:$Q$37)&gt;0,SUM(G12,G17,G22,G27,G32,G37),"")</f>
        <v>3017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2070</v>
      </c>
      <c r="O39" s="34">
        <f>IF(ISNUMBER($G39),SUM(O12,O17,O22,O27,O32,O37),"")</f>
        <v>904</v>
      </c>
      <c r="P39" s="34">
        <f>IF(ISNUMBER($G39),SUM(P12,P17,P22,P27,P32,P37),"")</f>
        <v>54</v>
      </c>
      <c r="Q39" s="35">
        <f>IF(SUM($G$8:$G$37)+SUM($Q$8:$Q$37)&gt;0,SUM(Q12,Q17,Q22,Q27,Q32,Q37),"")</f>
        <v>2974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128</v>
      </c>
      <c r="D41" s="126"/>
      <c r="E41" s="126"/>
      <c r="G41" s="105"/>
      <c r="H41" s="105"/>
      <c r="I41" s="39">
        <f>IF(ISNUMBER(I$39),SUM(I11,I16,I21,I26,I31,I36,I39),"")</f>
        <v>5</v>
      </c>
      <c r="K41" s="38"/>
      <c r="L41" s="42" t="s">
        <v>22</v>
      </c>
      <c r="M41" s="126" t="s">
        <v>127</v>
      </c>
      <c r="N41" s="126"/>
      <c r="O41" s="126"/>
      <c r="Q41" s="105" t="s">
        <v>16</v>
      </c>
      <c r="R41" s="105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126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125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SK Baník Ratíškovice</v>
      </c>
    </row>
    <row r="46" spans="2:11" ht="19.5" customHeight="1">
      <c r="B46" s="2" t="s">
        <v>31</v>
      </c>
      <c r="C46" s="114">
        <v>0.5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>
        <v>0.6215277777777778</v>
      </c>
      <c r="D47" s="117"/>
      <c r="I47" s="2" t="s">
        <v>34</v>
      </c>
      <c r="J47" s="117">
        <v>18</v>
      </c>
      <c r="K47" s="117"/>
      <c r="P47" s="2" t="s">
        <v>35</v>
      </c>
      <c r="Q47" s="109">
        <v>43708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/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I11:I12"/>
    <mergeCell ref="H5:I5"/>
    <mergeCell ref="K17:L17"/>
    <mergeCell ref="K10:L11"/>
    <mergeCell ref="K13:L14"/>
    <mergeCell ref="K15:L16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K23:L24"/>
    <mergeCell ref="K28:L29"/>
    <mergeCell ref="K30:L31"/>
    <mergeCell ref="K32:L32"/>
    <mergeCell ref="K27:L27"/>
    <mergeCell ref="Q41:R41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L57:M57"/>
    <mergeCell ref="L58:M58"/>
    <mergeCell ref="A50:S50"/>
    <mergeCell ref="C46:D46"/>
    <mergeCell ref="J46:K46"/>
    <mergeCell ref="C47:D47"/>
    <mergeCell ref="E58:H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R29" sqref="R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124</v>
      </c>
      <c r="M1" s="102"/>
      <c r="N1" s="102"/>
      <c r="O1" s="103" t="s">
        <v>37</v>
      </c>
      <c r="P1" s="103"/>
      <c r="Q1" s="138">
        <v>42784</v>
      </c>
      <c r="R1" s="104"/>
      <c r="S1" s="104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121</v>
      </c>
      <c r="B8" s="76"/>
      <c r="C8" s="10">
        <v>1</v>
      </c>
      <c r="D8" s="11">
        <v>81</v>
      </c>
      <c r="E8" s="12">
        <v>43</v>
      </c>
      <c r="F8" s="12">
        <v>1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75" t="s">
        <v>120</v>
      </c>
      <c r="L8" s="76"/>
      <c r="M8" s="10">
        <v>1</v>
      </c>
      <c r="N8" s="11">
        <v>100</v>
      </c>
      <c r="O8" s="12">
        <v>45</v>
      </c>
      <c r="P8" s="12">
        <v>0</v>
      </c>
      <c r="Q8" s="13">
        <f>IF(AND(ISBLANK(N8),ISBLANK(O8)),"",N8+O8)</f>
        <v>145</v>
      </c>
      <c r="R8" s="14">
        <f>IF(ISNUMBER($H8),1-$H8,"")</f>
        <v>1</v>
      </c>
      <c r="S8" s="15"/>
    </row>
    <row r="9" spans="1:19" ht="12.75" customHeight="1">
      <c r="A9" s="77"/>
      <c r="B9" s="78"/>
      <c r="C9" s="16">
        <v>2</v>
      </c>
      <c r="D9" s="17">
        <v>77</v>
      </c>
      <c r="E9" s="18">
        <v>35</v>
      </c>
      <c r="F9" s="18">
        <v>5</v>
      </c>
      <c r="G9" s="19">
        <f>IF(AND(ISBLANK(D9),ISBLANK(E9)),"",D9+E9)</f>
        <v>112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90</v>
      </c>
      <c r="O9" s="18">
        <v>69</v>
      </c>
      <c r="P9" s="18">
        <v>0</v>
      </c>
      <c r="Q9" s="19">
        <f>IF(AND(ISBLANK(N9),ISBLANK(O9)),"",N9+O9)</f>
        <v>159</v>
      </c>
      <c r="R9" s="20">
        <f>IF(ISNUMBER($H9),1-$H9,"")</f>
        <v>1</v>
      </c>
      <c r="S9" s="15"/>
    </row>
    <row r="10" spans="1:19" ht="12.75" customHeight="1" thickBot="1">
      <c r="A10" s="79" t="s">
        <v>42</v>
      </c>
      <c r="B10" s="80"/>
      <c r="C10" s="16">
        <v>3</v>
      </c>
      <c r="D10" s="17">
        <v>97</v>
      </c>
      <c r="E10" s="18">
        <v>52</v>
      </c>
      <c r="F10" s="18">
        <v>1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79" t="s">
        <v>119</v>
      </c>
      <c r="L10" s="80"/>
      <c r="M10" s="16">
        <v>3</v>
      </c>
      <c r="N10" s="17">
        <v>78</v>
      </c>
      <c r="O10" s="18">
        <v>44</v>
      </c>
      <c r="P10" s="18">
        <v>1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81"/>
      <c r="B11" s="82"/>
      <c r="C11" s="21">
        <v>4</v>
      </c>
      <c r="D11" s="22">
        <v>83</v>
      </c>
      <c r="E11" s="23">
        <v>59</v>
      </c>
      <c r="F11" s="23">
        <v>2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73">
        <f>IF(ISNUMBER(H12),(SIGN(1000*($H12-$R12)+$G12-$Q12)+1)/2,"")</f>
        <v>0</v>
      </c>
      <c r="K11" s="81"/>
      <c r="L11" s="82"/>
      <c r="M11" s="21">
        <v>4</v>
      </c>
      <c r="N11" s="22">
        <v>84</v>
      </c>
      <c r="O11" s="23">
        <v>54</v>
      </c>
      <c r="P11" s="23">
        <v>2</v>
      </c>
      <c r="Q11" s="24">
        <f>IF(AND(ISBLANK(N11),ISBLANK(O11)),"",N11+O11)</f>
        <v>138</v>
      </c>
      <c r="R11" s="25">
        <f>IF(ISNUMBER($H11),1-$H11,"")</f>
        <v>0</v>
      </c>
      <c r="S11" s="73">
        <f>IF(ISNUMBER($I11),1-$I11,"")</f>
        <v>1</v>
      </c>
    </row>
    <row r="12" spans="1:19" ht="15.75" customHeight="1" thickBot="1">
      <c r="A12" s="83">
        <v>13889</v>
      </c>
      <c r="B12" s="84"/>
      <c r="C12" s="26" t="s">
        <v>12</v>
      </c>
      <c r="D12" s="27">
        <f>IF(ISNUMBER($G12),SUM(D8:D11),"")</f>
        <v>338</v>
      </c>
      <c r="E12" s="28">
        <f>IF(ISNUMBER($G12),SUM(E8:E11),"")</f>
        <v>189</v>
      </c>
      <c r="F12" s="28">
        <f>IF(ISNUMBER($G12),SUM(F8:F11),"")</f>
        <v>9</v>
      </c>
      <c r="G12" s="29">
        <f>IF(SUM($G8:$G11)+SUM($Q8:$Q11)&gt;0,SUM(G8:G11),"")</f>
        <v>527</v>
      </c>
      <c r="H12" s="27">
        <f>IF(ISNUMBER($G12),SUM(H8:H11),"")</f>
        <v>2</v>
      </c>
      <c r="I12" s="74"/>
      <c r="K12" s="83">
        <v>21802</v>
      </c>
      <c r="L12" s="84"/>
      <c r="M12" s="26" t="s">
        <v>12</v>
      </c>
      <c r="N12" s="27">
        <f>IF(ISNUMBER($G12),SUM(N8:N11),"")</f>
        <v>352</v>
      </c>
      <c r="O12" s="28">
        <f>IF(ISNUMBER($G12),SUM(O8:O11),"")</f>
        <v>212</v>
      </c>
      <c r="P12" s="28">
        <f>IF(ISNUMBER($G12),SUM(P8:P11),"")</f>
        <v>3</v>
      </c>
      <c r="Q12" s="29">
        <f>IF(SUM($G8:$G11)+SUM($Q8:$Q11)&gt;0,SUM(Q8:Q11),"")</f>
        <v>564</v>
      </c>
      <c r="R12" s="27">
        <f>IF(ISNUMBER($G12),SUM(R8:R11),"")</f>
        <v>2</v>
      </c>
      <c r="S12" s="74"/>
    </row>
    <row r="13" spans="1:19" ht="12.75" customHeight="1">
      <c r="A13" s="75" t="s">
        <v>118</v>
      </c>
      <c r="B13" s="76"/>
      <c r="C13" s="10">
        <v>1</v>
      </c>
      <c r="D13" s="11">
        <v>96</v>
      </c>
      <c r="E13" s="12">
        <v>33</v>
      </c>
      <c r="F13" s="12">
        <v>0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75" t="s">
        <v>117</v>
      </c>
      <c r="L13" s="76"/>
      <c r="M13" s="10">
        <v>1</v>
      </c>
      <c r="N13" s="11">
        <v>91</v>
      </c>
      <c r="O13" s="12">
        <v>27</v>
      </c>
      <c r="P13" s="12">
        <v>3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88</v>
      </c>
      <c r="E14" s="18">
        <v>50</v>
      </c>
      <c r="F14" s="18">
        <v>0</v>
      </c>
      <c r="G14" s="19">
        <f>IF(AND(ISBLANK(D14),ISBLANK(E14)),"",D14+E14)</f>
        <v>138</v>
      </c>
      <c r="H14" s="20">
        <f>IF(OR(ISNUMBER($G14),ISNUMBER($Q14)),(SIGN(N($G14)-N($Q14))+1)/2,"")</f>
        <v>0.5</v>
      </c>
      <c r="I14" s="15"/>
      <c r="K14" s="77"/>
      <c r="L14" s="78"/>
      <c r="M14" s="16">
        <v>2</v>
      </c>
      <c r="N14" s="17">
        <v>79</v>
      </c>
      <c r="O14" s="18">
        <v>59</v>
      </c>
      <c r="P14" s="18">
        <v>0</v>
      </c>
      <c r="Q14" s="19">
        <f>IF(AND(ISBLANK(N14),ISBLANK(O14)),"",N14+O14)</f>
        <v>138</v>
      </c>
      <c r="R14" s="20">
        <f>IF(ISNUMBER($H14),1-$H14,"")</f>
        <v>0.5</v>
      </c>
      <c r="S14" s="15"/>
    </row>
    <row r="15" spans="1:19" ht="12.75" customHeight="1" thickBot="1">
      <c r="A15" s="79" t="s">
        <v>48</v>
      </c>
      <c r="B15" s="80"/>
      <c r="C15" s="16">
        <v>3</v>
      </c>
      <c r="D15" s="17">
        <v>83</v>
      </c>
      <c r="E15" s="18">
        <v>36</v>
      </c>
      <c r="F15" s="18">
        <v>1</v>
      </c>
      <c r="G15" s="19">
        <f>IF(AND(ISBLANK(D15),ISBLANK(E15)),"",D15+E15)</f>
        <v>119</v>
      </c>
      <c r="H15" s="20">
        <f>IF(OR(ISNUMBER($G15),ISNUMBER($Q15)),(SIGN(N($G15)-N($Q15))+1)/2,"")</f>
        <v>0.5</v>
      </c>
      <c r="I15" s="15"/>
      <c r="K15" s="79" t="s">
        <v>116</v>
      </c>
      <c r="L15" s="80"/>
      <c r="M15" s="16">
        <v>3</v>
      </c>
      <c r="N15" s="17">
        <v>92</v>
      </c>
      <c r="O15" s="18">
        <v>27</v>
      </c>
      <c r="P15" s="18">
        <v>1</v>
      </c>
      <c r="Q15" s="19">
        <f>IF(AND(ISBLANK(N15),ISBLANK(O15)),"",N15+O15)</f>
        <v>119</v>
      </c>
      <c r="R15" s="20">
        <f>IF(ISNUMBER($H15),1-$H15,"")</f>
        <v>0.5</v>
      </c>
      <c r="S15" s="15"/>
    </row>
    <row r="16" spans="1:19" ht="12.75" customHeight="1">
      <c r="A16" s="81"/>
      <c r="B16" s="82"/>
      <c r="C16" s="21">
        <v>4</v>
      </c>
      <c r="D16" s="22">
        <v>97</v>
      </c>
      <c r="E16" s="23">
        <v>45</v>
      </c>
      <c r="F16" s="23">
        <v>3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81"/>
      <c r="L16" s="82"/>
      <c r="M16" s="21">
        <v>4</v>
      </c>
      <c r="N16" s="22">
        <v>85</v>
      </c>
      <c r="O16" s="23">
        <v>36</v>
      </c>
      <c r="P16" s="23">
        <v>2</v>
      </c>
      <c r="Q16" s="24">
        <f>IF(AND(ISBLANK(N16),ISBLANK(O16)),"",N16+O16)</f>
        <v>121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83">
        <v>9310</v>
      </c>
      <c r="B17" s="84"/>
      <c r="C17" s="26" t="s">
        <v>12</v>
      </c>
      <c r="D17" s="27">
        <f>IF(ISNUMBER($G17),SUM(D13:D16),"")</f>
        <v>364</v>
      </c>
      <c r="E17" s="28">
        <f>IF(ISNUMBER($G17),SUM(E13:E16),"")</f>
        <v>164</v>
      </c>
      <c r="F17" s="28">
        <f>IF(ISNUMBER($G17),SUM(F13:F16),"")</f>
        <v>4</v>
      </c>
      <c r="G17" s="29">
        <f>IF(SUM($G13:$G16)+SUM($Q13:$Q16)&gt;0,SUM(G13:G16),"")</f>
        <v>528</v>
      </c>
      <c r="H17" s="27">
        <f>IF(ISNUMBER($G17),SUM(H13:H16),"")</f>
        <v>3</v>
      </c>
      <c r="I17" s="74"/>
      <c r="K17" s="83">
        <v>20675</v>
      </c>
      <c r="L17" s="84"/>
      <c r="M17" s="26" t="s">
        <v>12</v>
      </c>
      <c r="N17" s="27">
        <f>IF(ISNUMBER($G17),SUM(N13:N16),"")</f>
        <v>347</v>
      </c>
      <c r="O17" s="28">
        <f>IF(ISNUMBER($G17),SUM(O13:O16),"")</f>
        <v>149</v>
      </c>
      <c r="P17" s="28">
        <f>IF(ISNUMBER($G17),SUM(P13:P16),"")</f>
        <v>6</v>
      </c>
      <c r="Q17" s="29">
        <f>IF(SUM($G13:$G16)+SUM($Q13:$Q16)&gt;0,SUM(Q13:Q16),"")</f>
        <v>496</v>
      </c>
      <c r="R17" s="27">
        <f>IF(ISNUMBER($G17),SUM(R13:R16),"")</f>
        <v>1</v>
      </c>
      <c r="S17" s="74"/>
    </row>
    <row r="18" spans="1:19" ht="12.75" customHeight="1">
      <c r="A18" s="75" t="s">
        <v>115</v>
      </c>
      <c r="B18" s="76"/>
      <c r="C18" s="10">
        <v>1</v>
      </c>
      <c r="D18" s="11">
        <v>98</v>
      </c>
      <c r="E18" s="12">
        <v>17</v>
      </c>
      <c r="F18" s="12">
        <v>7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75" t="s">
        <v>109</v>
      </c>
      <c r="L18" s="76"/>
      <c r="M18" s="10">
        <v>1</v>
      </c>
      <c r="N18" s="11">
        <v>86</v>
      </c>
      <c r="O18" s="12">
        <v>36</v>
      </c>
      <c r="P18" s="12">
        <v>2</v>
      </c>
      <c r="Q18" s="13">
        <f>IF(AND(ISBLANK(N18),ISBLANK(O18)),"",N18+O18)</f>
        <v>122</v>
      </c>
      <c r="R18" s="14">
        <f>IF(ISNUMBER($H18),1-$H18,"")</f>
        <v>1</v>
      </c>
      <c r="S18" s="15"/>
    </row>
    <row r="19" spans="1:19" ht="12.75" customHeight="1">
      <c r="A19" s="77"/>
      <c r="B19" s="78"/>
      <c r="C19" s="16">
        <v>2</v>
      </c>
      <c r="D19" s="17">
        <v>91</v>
      </c>
      <c r="E19" s="18">
        <v>50</v>
      </c>
      <c r="F19" s="18">
        <v>2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97</v>
      </c>
      <c r="O19" s="18">
        <v>32</v>
      </c>
      <c r="P19" s="18">
        <v>3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75" customHeight="1" thickBot="1">
      <c r="A20" s="79" t="s">
        <v>48</v>
      </c>
      <c r="B20" s="80"/>
      <c r="C20" s="16">
        <v>3</v>
      </c>
      <c r="D20" s="17">
        <v>91</v>
      </c>
      <c r="E20" s="18">
        <v>42</v>
      </c>
      <c r="F20" s="18">
        <v>0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79" t="s">
        <v>114</v>
      </c>
      <c r="L20" s="80"/>
      <c r="M20" s="16">
        <v>3</v>
      </c>
      <c r="N20" s="17">
        <v>86</v>
      </c>
      <c r="O20" s="18">
        <v>45</v>
      </c>
      <c r="P20" s="18">
        <v>1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81"/>
      <c r="B21" s="82"/>
      <c r="C21" s="21">
        <v>4</v>
      </c>
      <c r="D21" s="22">
        <v>91</v>
      </c>
      <c r="E21" s="23">
        <v>53</v>
      </c>
      <c r="F21" s="23">
        <v>1</v>
      </c>
      <c r="G21" s="24">
        <f>IF(AND(ISBLANK(D21),ISBLANK(E21)),"",D21+E21)</f>
        <v>144</v>
      </c>
      <c r="H21" s="25">
        <f>IF(OR(ISNUMBER($G21),ISNUMBER($Q21)),(SIGN(N($G21)-N($Q21))+1)/2,"")</f>
        <v>1</v>
      </c>
      <c r="I21" s="73">
        <f>IF(ISNUMBER(H22),(SIGN(1000*($H22-$R22)+$G22-$Q22)+1)/2,"")</f>
        <v>1</v>
      </c>
      <c r="K21" s="81"/>
      <c r="L21" s="82"/>
      <c r="M21" s="21">
        <v>4</v>
      </c>
      <c r="N21" s="22">
        <v>84</v>
      </c>
      <c r="O21" s="23">
        <v>36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73">
        <f>IF(ISNUMBER($I21),1-$I21,"")</f>
        <v>0</v>
      </c>
    </row>
    <row r="22" spans="1:19" ht="15.75" customHeight="1" thickBot="1">
      <c r="A22" s="83">
        <v>7724</v>
      </c>
      <c r="B22" s="84"/>
      <c r="C22" s="26" t="s">
        <v>12</v>
      </c>
      <c r="D22" s="27">
        <f>IF(ISNUMBER($G22),SUM(D18:D21),"")</f>
        <v>371</v>
      </c>
      <c r="E22" s="28">
        <f>IF(ISNUMBER($G22),SUM(E18:E21),"")</f>
        <v>162</v>
      </c>
      <c r="F22" s="28">
        <f>IF(ISNUMBER($G22),SUM(F18:F21),"")</f>
        <v>10</v>
      </c>
      <c r="G22" s="29">
        <f>IF(SUM($G18:$G21)+SUM($Q18:$Q21)&gt;0,SUM(G18:G21),"")</f>
        <v>533</v>
      </c>
      <c r="H22" s="27">
        <f>IF(ISNUMBER($G22),SUM(H18:H21),"")</f>
        <v>3</v>
      </c>
      <c r="I22" s="74"/>
      <c r="K22" s="83">
        <v>20674</v>
      </c>
      <c r="L22" s="84"/>
      <c r="M22" s="26" t="s">
        <v>12</v>
      </c>
      <c r="N22" s="27">
        <f>IF(ISNUMBER($G22),SUM(N18:N21),"")</f>
        <v>353</v>
      </c>
      <c r="O22" s="28">
        <f>IF(ISNUMBER($G22),SUM(O18:O21),"")</f>
        <v>149</v>
      </c>
      <c r="P22" s="28">
        <f>IF(ISNUMBER($G22),SUM(P18:P21),"")</f>
        <v>8</v>
      </c>
      <c r="Q22" s="29">
        <f>IF(SUM($G18:$G21)+SUM($Q18:$Q21)&gt;0,SUM(Q18:Q21),"")</f>
        <v>502</v>
      </c>
      <c r="R22" s="27">
        <f>IF(ISNUMBER($G22),SUM(R18:R21),"")</f>
        <v>1</v>
      </c>
      <c r="S22" s="74"/>
    </row>
    <row r="23" spans="1:19" ht="12.75" customHeight="1">
      <c r="A23" s="75" t="s">
        <v>113</v>
      </c>
      <c r="B23" s="76"/>
      <c r="C23" s="10">
        <v>1</v>
      </c>
      <c r="D23" s="11">
        <v>81</v>
      </c>
      <c r="E23" s="12">
        <v>42</v>
      </c>
      <c r="F23" s="12">
        <v>2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75" t="s">
        <v>112</v>
      </c>
      <c r="L23" s="76"/>
      <c r="M23" s="10">
        <v>1</v>
      </c>
      <c r="N23" s="11">
        <v>89</v>
      </c>
      <c r="O23" s="12">
        <v>36</v>
      </c>
      <c r="P23" s="12">
        <v>3</v>
      </c>
      <c r="Q23" s="13">
        <f>IF(AND(ISBLANK(N23),ISBLANK(O23)),"",N23+O23)</f>
        <v>125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91</v>
      </c>
      <c r="E24" s="18">
        <v>35</v>
      </c>
      <c r="F24" s="18">
        <v>2</v>
      </c>
      <c r="G24" s="19">
        <f>IF(AND(ISBLANK(D24),ISBLANK(E24)),"",D24+E24)</f>
        <v>126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97</v>
      </c>
      <c r="O24" s="18">
        <v>35</v>
      </c>
      <c r="P24" s="18">
        <v>1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79" t="s">
        <v>111</v>
      </c>
      <c r="B25" s="80"/>
      <c r="C25" s="16">
        <v>3</v>
      </c>
      <c r="D25" s="17">
        <v>73</v>
      </c>
      <c r="E25" s="18">
        <v>45</v>
      </c>
      <c r="F25" s="18">
        <v>1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79" t="s">
        <v>81</v>
      </c>
      <c r="L25" s="80"/>
      <c r="M25" s="16">
        <v>3</v>
      </c>
      <c r="N25" s="17">
        <v>93</v>
      </c>
      <c r="O25" s="18">
        <v>44</v>
      </c>
      <c r="P25" s="18">
        <v>1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81"/>
      <c r="B26" s="82"/>
      <c r="C26" s="21">
        <v>4</v>
      </c>
      <c r="D26" s="22">
        <v>99</v>
      </c>
      <c r="E26" s="23">
        <v>24</v>
      </c>
      <c r="F26" s="23">
        <v>5</v>
      </c>
      <c r="G26" s="24">
        <f>IF(AND(ISBLANK(D26),ISBLANK(E26)),"",D26+E26)</f>
        <v>123</v>
      </c>
      <c r="H26" s="25">
        <f>IF(OR(ISNUMBER($G26),ISNUMBER($Q26)),(SIGN(N($G26)-N($Q26))+1)/2,"")</f>
        <v>1</v>
      </c>
      <c r="I26" s="73">
        <f>IF(ISNUMBER(H27),(SIGN(1000*($H27-$R27)+$G27-$Q27)+1)/2,"")</f>
        <v>0</v>
      </c>
      <c r="K26" s="81"/>
      <c r="L26" s="82"/>
      <c r="M26" s="21">
        <v>4</v>
      </c>
      <c r="N26" s="22">
        <v>89</v>
      </c>
      <c r="O26" s="23">
        <v>33</v>
      </c>
      <c r="P26" s="23">
        <v>3</v>
      </c>
      <c r="Q26" s="24">
        <f>IF(AND(ISBLANK(N26),ISBLANK(O26)),"",N26+O26)</f>
        <v>122</v>
      </c>
      <c r="R26" s="25">
        <f>IF(ISNUMBER($H26),1-$H26,"")</f>
        <v>0</v>
      </c>
      <c r="S26" s="73">
        <f>IF(ISNUMBER($I26),1-$I26,"")</f>
        <v>1</v>
      </c>
    </row>
    <row r="27" spans="1:19" ht="15.75" customHeight="1" thickBot="1">
      <c r="A27" s="83">
        <v>18941</v>
      </c>
      <c r="B27" s="84"/>
      <c r="C27" s="26" t="s">
        <v>12</v>
      </c>
      <c r="D27" s="27">
        <f>IF(ISNUMBER($G27),SUM(D23:D26),"")</f>
        <v>344</v>
      </c>
      <c r="E27" s="28">
        <f>IF(ISNUMBER($G27),SUM(E23:E26),"")</f>
        <v>146</v>
      </c>
      <c r="F27" s="28">
        <f>IF(ISNUMBER($G27),SUM(F23:F26),"")</f>
        <v>10</v>
      </c>
      <c r="G27" s="29">
        <f>IF(SUM($G23:$G26)+SUM($Q23:$Q26)&gt;0,SUM(G23:G26),"")</f>
        <v>490</v>
      </c>
      <c r="H27" s="27">
        <f>IF(ISNUMBER($G27),SUM(H23:H26),"")</f>
        <v>1</v>
      </c>
      <c r="I27" s="74"/>
      <c r="K27" s="83">
        <v>21434</v>
      </c>
      <c r="L27" s="84"/>
      <c r="M27" s="26" t="s">
        <v>12</v>
      </c>
      <c r="N27" s="27">
        <f>IF(ISNUMBER($G27),SUM(N23:N26),"")</f>
        <v>368</v>
      </c>
      <c r="O27" s="28">
        <f>IF(ISNUMBER($G27),SUM(O23:O26),"")</f>
        <v>148</v>
      </c>
      <c r="P27" s="28">
        <f>IF(ISNUMBER($G27),SUM(P23:P26),"")</f>
        <v>8</v>
      </c>
      <c r="Q27" s="29">
        <f>IF(SUM($G23:$G26)+SUM($Q23:$Q26)&gt;0,SUM(Q23:Q26),"")</f>
        <v>516</v>
      </c>
      <c r="R27" s="27">
        <f>IF(ISNUMBER($G27),SUM(R23:R26),"")</f>
        <v>3</v>
      </c>
      <c r="S27" s="74"/>
    </row>
    <row r="28" spans="1:19" ht="12.75" customHeight="1">
      <c r="A28" s="75" t="s">
        <v>110</v>
      </c>
      <c r="B28" s="76"/>
      <c r="C28" s="10">
        <v>1</v>
      </c>
      <c r="D28" s="11">
        <v>106</v>
      </c>
      <c r="E28" s="12">
        <v>54</v>
      </c>
      <c r="F28" s="12">
        <v>0</v>
      </c>
      <c r="G28" s="13">
        <f>IF(AND(ISBLANK(D28),ISBLANK(E28)),"",D28+E28)</f>
        <v>160</v>
      </c>
      <c r="H28" s="14">
        <f>IF(OR(ISNUMBER($G28),ISNUMBER($Q28)),(SIGN(N($G28)-N($Q28))+1)/2,"")</f>
        <v>1</v>
      </c>
      <c r="I28" s="15"/>
      <c r="K28" s="75" t="s">
        <v>109</v>
      </c>
      <c r="L28" s="76"/>
      <c r="M28" s="10">
        <v>1</v>
      </c>
      <c r="N28" s="11">
        <v>89</v>
      </c>
      <c r="O28" s="12">
        <v>53</v>
      </c>
      <c r="P28" s="12">
        <v>1</v>
      </c>
      <c r="Q28" s="13">
        <f>IF(AND(ISBLANK(N28),ISBLANK(O28)),"",N28+O28)</f>
        <v>142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86</v>
      </c>
      <c r="E29" s="18">
        <v>41</v>
      </c>
      <c r="F29" s="18">
        <v>0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77"/>
      <c r="L29" s="78"/>
      <c r="M29" s="16">
        <v>2</v>
      </c>
      <c r="N29" s="17">
        <v>90</v>
      </c>
      <c r="O29" s="18">
        <v>35</v>
      </c>
      <c r="P29" s="18">
        <v>2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79" t="s">
        <v>108</v>
      </c>
      <c r="B30" s="80"/>
      <c r="C30" s="16">
        <v>3</v>
      </c>
      <c r="D30" s="17">
        <v>88</v>
      </c>
      <c r="E30" s="18">
        <v>45</v>
      </c>
      <c r="F30" s="18">
        <v>0</v>
      </c>
      <c r="G30" s="19">
        <f>IF(AND(ISBLANK(D30),ISBLANK(E30)),"",D30+E30)</f>
        <v>133</v>
      </c>
      <c r="H30" s="20">
        <f>IF(OR(ISNUMBER($G30),ISNUMBER($Q30)),(SIGN(N($G30)-N($Q30))+1)/2,"")</f>
        <v>0</v>
      </c>
      <c r="I30" s="15"/>
      <c r="K30" s="79" t="s">
        <v>48</v>
      </c>
      <c r="L30" s="80"/>
      <c r="M30" s="16">
        <v>3</v>
      </c>
      <c r="N30" s="17">
        <v>89</v>
      </c>
      <c r="O30" s="18">
        <v>54</v>
      </c>
      <c r="P30" s="18">
        <v>0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81"/>
      <c r="B31" s="82"/>
      <c r="C31" s="21">
        <v>4</v>
      </c>
      <c r="D31" s="22">
        <v>93</v>
      </c>
      <c r="E31" s="23">
        <v>27</v>
      </c>
      <c r="F31" s="23">
        <v>2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73">
        <f>IF(ISNUMBER(H32),(SIGN(1000*($H32-$R32)+$G32-$Q32)+1)/2,"")</f>
        <v>1</v>
      </c>
      <c r="K31" s="81"/>
      <c r="L31" s="82"/>
      <c r="M31" s="21">
        <v>4</v>
      </c>
      <c r="N31" s="22">
        <v>89</v>
      </c>
      <c r="O31" s="23">
        <v>33</v>
      </c>
      <c r="P31" s="23">
        <v>4</v>
      </c>
      <c r="Q31" s="24">
        <f>IF(AND(ISBLANK(N31),ISBLANK(O31)),"",N31+O31)</f>
        <v>122</v>
      </c>
      <c r="R31" s="25">
        <f>IF(ISNUMBER($H31),1-$H31,"")</f>
        <v>1</v>
      </c>
      <c r="S31" s="73">
        <f>IF(ISNUMBER($I31),1-$I31,"")</f>
        <v>0</v>
      </c>
    </row>
    <row r="32" spans="1:19" ht="15.75" customHeight="1" thickBot="1">
      <c r="A32" s="83">
        <v>11262</v>
      </c>
      <c r="B32" s="84"/>
      <c r="C32" s="26" t="s">
        <v>12</v>
      </c>
      <c r="D32" s="27">
        <f>IF(ISNUMBER($G32),SUM(D28:D31),"")</f>
        <v>373</v>
      </c>
      <c r="E32" s="28">
        <f>IF(ISNUMBER($G32),SUM(E28:E31),"")</f>
        <v>167</v>
      </c>
      <c r="F32" s="28">
        <f>IF(ISNUMBER($G32),SUM(F28:F31),"")</f>
        <v>2</v>
      </c>
      <c r="G32" s="29">
        <f>IF(SUM($G28:$G31)+SUM($Q28:$Q31)&gt;0,SUM(G28:G31),"")</f>
        <v>540</v>
      </c>
      <c r="H32" s="27">
        <f>IF(ISNUMBER($G32),SUM(H28:H31),"")</f>
        <v>2</v>
      </c>
      <c r="I32" s="74"/>
      <c r="K32" s="83">
        <v>20239</v>
      </c>
      <c r="L32" s="84"/>
      <c r="M32" s="26" t="s">
        <v>12</v>
      </c>
      <c r="N32" s="27">
        <f>IF(ISNUMBER($G32),SUM(N28:N31),"")</f>
        <v>357</v>
      </c>
      <c r="O32" s="28">
        <f>IF(ISNUMBER($G32),SUM(O28:O31),"")</f>
        <v>175</v>
      </c>
      <c r="P32" s="28">
        <f>IF(ISNUMBER($G32),SUM(P28:P31),"")</f>
        <v>7</v>
      </c>
      <c r="Q32" s="29">
        <f>IF(SUM($G28:$G31)+SUM($Q28:$Q31)&gt;0,SUM(Q28:Q31),"")</f>
        <v>532</v>
      </c>
      <c r="R32" s="27">
        <f>IF(ISNUMBER($G32),SUM(R28:R31),"")</f>
        <v>2</v>
      </c>
      <c r="S32" s="74"/>
    </row>
    <row r="33" spans="1:19" ht="12.75" customHeight="1">
      <c r="A33" s="75" t="s">
        <v>107</v>
      </c>
      <c r="B33" s="76"/>
      <c r="C33" s="10">
        <v>1</v>
      </c>
      <c r="D33" s="11">
        <v>89</v>
      </c>
      <c r="E33" s="12">
        <v>45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75" t="s">
        <v>106</v>
      </c>
      <c r="L33" s="76"/>
      <c r="M33" s="10">
        <v>1</v>
      </c>
      <c r="N33" s="11">
        <v>86</v>
      </c>
      <c r="O33" s="12">
        <v>51</v>
      </c>
      <c r="P33" s="12">
        <v>1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87</v>
      </c>
      <c r="E34" s="18">
        <v>36</v>
      </c>
      <c r="F34" s="18">
        <v>3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80</v>
      </c>
      <c r="O34" s="18">
        <v>45</v>
      </c>
      <c r="P34" s="18">
        <v>0</v>
      </c>
      <c r="Q34" s="19">
        <f>IF(AND(ISBLANK(N34),ISBLANK(O34)),"",N34+O34)</f>
        <v>125</v>
      </c>
      <c r="R34" s="20">
        <f>IF(ISNUMBER($H34),1-$H34,"")</f>
        <v>1</v>
      </c>
      <c r="S34" s="15"/>
    </row>
    <row r="35" spans="1:19" ht="12.75" customHeight="1" thickBot="1">
      <c r="A35" s="79" t="s">
        <v>105</v>
      </c>
      <c r="B35" s="80"/>
      <c r="C35" s="16">
        <v>3</v>
      </c>
      <c r="D35" s="17">
        <v>99</v>
      </c>
      <c r="E35" s="18">
        <v>59</v>
      </c>
      <c r="F35" s="18">
        <v>1</v>
      </c>
      <c r="G35" s="19">
        <f>IF(AND(ISBLANK(D35),ISBLANK(E35)),"",D35+E35)</f>
        <v>158</v>
      </c>
      <c r="H35" s="20">
        <f>IF(OR(ISNUMBER($G35),ISNUMBER($Q35)),(SIGN(N($G35)-N($Q35))+1)/2,"")</f>
        <v>1</v>
      </c>
      <c r="I35" s="15"/>
      <c r="K35" s="79" t="s">
        <v>104</v>
      </c>
      <c r="L35" s="80"/>
      <c r="M35" s="16">
        <v>3</v>
      </c>
      <c r="N35" s="17">
        <v>93</v>
      </c>
      <c r="O35" s="18">
        <v>41</v>
      </c>
      <c r="P35" s="18">
        <v>1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75" customHeight="1">
      <c r="A36" s="81"/>
      <c r="B36" s="82"/>
      <c r="C36" s="21">
        <v>4</v>
      </c>
      <c r="D36" s="22">
        <v>87</v>
      </c>
      <c r="E36" s="23">
        <v>42</v>
      </c>
      <c r="F36" s="23">
        <v>3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73">
        <f>IF(ISNUMBER(H37),(SIGN(1000*($H37-$R37)+$G37-$Q37)+1)/2,"")</f>
        <v>0</v>
      </c>
      <c r="K36" s="81"/>
      <c r="L36" s="82"/>
      <c r="M36" s="21">
        <v>4</v>
      </c>
      <c r="N36" s="22">
        <v>84</v>
      </c>
      <c r="O36" s="23">
        <v>52</v>
      </c>
      <c r="P36" s="23">
        <v>2</v>
      </c>
      <c r="Q36" s="24">
        <f>IF(AND(ISBLANK(N36),ISBLANK(O36)),"",N36+O36)</f>
        <v>136</v>
      </c>
      <c r="R36" s="25">
        <f>IF(ISNUMBER($H36),1-$H36,"")</f>
        <v>1</v>
      </c>
      <c r="S36" s="73">
        <f>IF(ISNUMBER($I36),1-$I36,"")</f>
        <v>1</v>
      </c>
    </row>
    <row r="37" spans="1:19" ht="15.75" customHeight="1" thickBot="1">
      <c r="A37" s="83">
        <v>7754</v>
      </c>
      <c r="B37" s="84"/>
      <c r="C37" s="26" t="s">
        <v>12</v>
      </c>
      <c r="D37" s="27">
        <f>IF(ISNUMBER($G37),SUM(D33:D36),"")</f>
        <v>362</v>
      </c>
      <c r="E37" s="28">
        <f>IF(ISNUMBER($G37),SUM(E33:E36),"")</f>
        <v>182</v>
      </c>
      <c r="F37" s="28">
        <f>IF(ISNUMBER($G37),SUM(F33:F36),"")</f>
        <v>9</v>
      </c>
      <c r="G37" s="29">
        <f>IF(SUM($G33:$G36)+SUM($Q33:$Q36)&gt;0,SUM(G33:G36),"")</f>
        <v>544</v>
      </c>
      <c r="H37" s="27">
        <f>IF(ISNUMBER($G37),SUM(H33:H36),"")</f>
        <v>1</v>
      </c>
      <c r="I37" s="74"/>
      <c r="K37" s="83">
        <v>11144</v>
      </c>
      <c r="L37" s="84"/>
      <c r="M37" s="26" t="s">
        <v>12</v>
      </c>
      <c r="N37" s="27">
        <f>IF(ISNUMBER($G37),SUM(N33:N36),"")</f>
        <v>343</v>
      </c>
      <c r="O37" s="28">
        <f>IF(ISNUMBER($G37),SUM(O33:O36),"")</f>
        <v>189</v>
      </c>
      <c r="P37" s="28">
        <f>IF(ISNUMBER($G37),SUM(P33:P36),"")</f>
        <v>4</v>
      </c>
      <c r="Q37" s="29">
        <f>IF(SUM($G33:$G36)+SUM($Q33:$Q36)&gt;0,SUM(Q33:Q36),"")</f>
        <v>532</v>
      </c>
      <c r="R37" s="27">
        <f>IF(ISNUMBER($G37),SUM(R33:R36),"")</f>
        <v>3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2152</v>
      </c>
      <c r="E39" s="34">
        <f>IF(ISNUMBER($G39),SUM(E12,E17,E22,E27,E32,E37),"")</f>
        <v>1010</v>
      </c>
      <c r="F39" s="34">
        <f>IF(ISNUMBER($G39),SUM(F12,F17,F22,F27,F32,F37),"")</f>
        <v>44</v>
      </c>
      <c r="G39" s="35">
        <f>IF(SUM($G$8:$G$37)+SUM($Q$8:$Q$37)&gt;0,SUM(G12,G17,G22,G27,G32,G37),"")</f>
        <v>3162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2120</v>
      </c>
      <c r="O39" s="34">
        <f>IF(ISNUMBER($G39),SUM(O12,O17,O22,O27,O32,O37),"")</f>
        <v>1022</v>
      </c>
      <c r="P39" s="34">
        <f>IF(ISNUMBER($G39),SUM(P12,P17,P22,P27,P32,P37),"")</f>
        <v>36</v>
      </c>
      <c r="Q39" s="35">
        <f>IF(SUM($G$8:$G$37)+SUM($Q$8:$Q$37)&gt;0,SUM(Q12,Q17,Q22,Q27,Q32,Q37),"")</f>
        <v>3142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103</v>
      </c>
      <c r="D41" s="126"/>
      <c r="E41" s="126"/>
      <c r="G41" s="105" t="s">
        <v>16</v>
      </c>
      <c r="H41" s="105"/>
      <c r="I41" s="39">
        <f>IF(ISNUMBER(I$39),SUM(I11,I16,I21,I26,I31,I36,I39),"")</f>
        <v>5</v>
      </c>
      <c r="K41" s="38"/>
      <c r="L41" s="42" t="s">
        <v>22</v>
      </c>
      <c r="M41" s="126" t="s">
        <v>102</v>
      </c>
      <c r="N41" s="126"/>
      <c r="O41" s="126"/>
      <c r="Q41" s="105" t="s">
        <v>16</v>
      </c>
      <c r="R41" s="105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101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100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TJ Jiskra Nová Bystřice</v>
      </c>
    </row>
    <row r="46" spans="2:11" ht="19.5" customHeight="1">
      <c r="B46" s="2" t="s">
        <v>31</v>
      </c>
      <c r="C46" s="114">
        <v>0.5944444444444444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>
        <v>0.7180555555555556</v>
      </c>
      <c r="D47" s="117"/>
      <c r="I47" s="2" t="s">
        <v>34</v>
      </c>
      <c r="J47" s="117">
        <v>25</v>
      </c>
      <c r="K47" s="117"/>
      <c r="P47" s="2" t="s">
        <v>35</v>
      </c>
      <c r="Q47" s="110" t="s">
        <v>99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 t="s">
        <v>98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 t="s">
        <v>97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9" t="s">
        <v>96</v>
      </c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A49" sqref="A49:S4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95</v>
      </c>
      <c r="M1" s="102"/>
      <c r="N1" s="102"/>
      <c r="O1" s="103" t="s">
        <v>37</v>
      </c>
      <c r="P1" s="103"/>
      <c r="Q1" s="138">
        <v>42784</v>
      </c>
      <c r="R1" s="104"/>
      <c r="S1" s="104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95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93</v>
      </c>
      <c r="B8" s="76"/>
      <c r="C8" s="10">
        <v>1</v>
      </c>
      <c r="D8" s="11">
        <v>100</v>
      </c>
      <c r="E8" s="12">
        <v>34</v>
      </c>
      <c r="F8" s="12">
        <v>2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75" t="s">
        <v>92</v>
      </c>
      <c r="L8" s="76"/>
      <c r="M8" s="10">
        <v>1</v>
      </c>
      <c r="N8" s="11">
        <v>78</v>
      </c>
      <c r="O8" s="12">
        <v>50</v>
      </c>
      <c r="P8" s="12">
        <v>2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96</v>
      </c>
      <c r="E9" s="18">
        <v>36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77"/>
      <c r="L9" s="78"/>
      <c r="M9" s="16">
        <v>2</v>
      </c>
      <c r="N9" s="17">
        <v>93</v>
      </c>
      <c r="O9" s="18">
        <v>35</v>
      </c>
      <c r="P9" s="18">
        <v>3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 thickBot="1">
      <c r="A10" s="79" t="s">
        <v>91</v>
      </c>
      <c r="B10" s="80"/>
      <c r="C10" s="16">
        <v>3</v>
      </c>
      <c r="D10" s="17">
        <v>97</v>
      </c>
      <c r="E10" s="18">
        <v>54</v>
      </c>
      <c r="F10" s="18">
        <v>0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79" t="s">
        <v>90</v>
      </c>
      <c r="L10" s="80"/>
      <c r="M10" s="16">
        <v>3</v>
      </c>
      <c r="N10" s="17">
        <v>91</v>
      </c>
      <c r="O10" s="18">
        <v>25</v>
      </c>
      <c r="P10" s="18">
        <v>5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81"/>
      <c r="B11" s="82"/>
      <c r="C11" s="21">
        <v>4</v>
      </c>
      <c r="D11" s="22">
        <v>93</v>
      </c>
      <c r="E11" s="23">
        <v>36</v>
      </c>
      <c r="F11" s="23">
        <v>2</v>
      </c>
      <c r="G11" s="24">
        <f>IF(AND(ISBLANK(D11),ISBLANK(E11)),"",D11+E11)</f>
        <v>129</v>
      </c>
      <c r="H11" s="25">
        <f>IF(OR(ISNUMBER($G11),ISNUMBER($Q11)),(SIGN(N($G11)-N($Q11))+1)/2,"")</f>
        <v>1</v>
      </c>
      <c r="I11" s="73">
        <f>IF(ISNUMBER(H12),(SIGN(1000*($H12-$R12)+$G12-$Q12)+1)/2,"")</f>
        <v>1</v>
      </c>
      <c r="K11" s="81"/>
      <c r="L11" s="82"/>
      <c r="M11" s="21">
        <v>4</v>
      </c>
      <c r="N11" s="22">
        <v>80</v>
      </c>
      <c r="O11" s="23">
        <v>27</v>
      </c>
      <c r="P11" s="23">
        <v>4</v>
      </c>
      <c r="Q11" s="24">
        <f>IF(AND(ISBLANK(N11),ISBLANK(O11)),"",N11+O11)</f>
        <v>107</v>
      </c>
      <c r="R11" s="25">
        <f>IF(ISNUMBER($H11),1-$H11,"")</f>
        <v>0</v>
      </c>
      <c r="S11" s="73">
        <f>IF(ISNUMBER($I11),1-$I11,"")</f>
        <v>0</v>
      </c>
    </row>
    <row r="12" spans="1:19" ht="15.75" customHeight="1" thickBot="1">
      <c r="A12" s="71">
        <v>16384</v>
      </c>
      <c r="B12" s="72"/>
      <c r="C12" s="26" t="s">
        <v>12</v>
      </c>
      <c r="D12" s="27">
        <f>IF(ISNUMBER($G12),SUM(D8:D11),"")</f>
        <v>386</v>
      </c>
      <c r="E12" s="28">
        <f>IF(ISNUMBER($G12),SUM(E8:E11),"")</f>
        <v>160</v>
      </c>
      <c r="F12" s="28">
        <f>IF(ISNUMBER($G12),SUM(F8:F11),"")</f>
        <v>5</v>
      </c>
      <c r="G12" s="29">
        <f>IF(SUM($G8:$G11)+SUM($Q8:$Q11)&gt;0,SUM(G8:G11),"")</f>
        <v>546</v>
      </c>
      <c r="H12" s="27">
        <f>IF(ISNUMBER($G12),SUM(H8:H11),"")</f>
        <v>4</v>
      </c>
      <c r="I12" s="74"/>
      <c r="K12" s="83">
        <v>22696</v>
      </c>
      <c r="L12" s="84"/>
      <c r="M12" s="26" t="s">
        <v>12</v>
      </c>
      <c r="N12" s="27">
        <f>IF(ISNUMBER($G12),SUM(N8:N11),"")</f>
        <v>342</v>
      </c>
      <c r="O12" s="28">
        <f>IF(ISNUMBER($G12),SUM(O8:O11),"")</f>
        <v>137</v>
      </c>
      <c r="P12" s="28">
        <f>IF(ISNUMBER($G12),SUM(P8:P11),"")</f>
        <v>14</v>
      </c>
      <c r="Q12" s="29">
        <f>IF(SUM($G8:$G11)+SUM($Q8:$Q11)&gt;0,SUM(Q8:Q11),"")</f>
        <v>479</v>
      </c>
      <c r="R12" s="27">
        <f>IF(ISNUMBER($G12),SUM(R8:R11),"")</f>
        <v>0</v>
      </c>
      <c r="S12" s="74"/>
    </row>
    <row r="13" spans="1:19" ht="12.75" customHeight="1">
      <c r="A13" s="75" t="s">
        <v>89</v>
      </c>
      <c r="B13" s="76"/>
      <c r="C13" s="10">
        <v>1</v>
      </c>
      <c r="D13" s="11">
        <v>82</v>
      </c>
      <c r="E13" s="12">
        <v>72</v>
      </c>
      <c r="F13" s="12">
        <v>1</v>
      </c>
      <c r="G13" s="13">
        <f>IF(AND(ISBLANK(D13),ISBLANK(E13)),"",D13+E13)</f>
        <v>154</v>
      </c>
      <c r="H13" s="14">
        <f>IF(OR(ISNUMBER($G13),ISNUMBER($Q13)),(SIGN(N($G13)-N($Q13))+1)/2,"")</f>
        <v>1</v>
      </c>
      <c r="I13" s="15"/>
      <c r="K13" s="75" t="s">
        <v>88</v>
      </c>
      <c r="L13" s="76"/>
      <c r="M13" s="10">
        <v>1</v>
      </c>
      <c r="N13" s="11">
        <v>74</v>
      </c>
      <c r="O13" s="12">
        <v>51</v>
      </c>
      <c r="P13" s="12">
        <v>0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75</v>
      </c>
      <c r="E14" s="18">
        <v>36</v>
      </c>
      <c r="F14" s="18">
        <v>1</v>
      </c>
      <c r="G14" s="19">
        <f>IF(AND(ISBLANK(D14),ISBLANK(E14)),"",D14+E14)</f>
        <v>111</v>
      </c>
      <c r="H14" s="20">
        <f>IF(OR(ISNUMBER($G14),ISNUMBER($Q14)),(SIGN(N($G14)-N($Q14))+1)/2,"")</f>
        <v>0</v>
      </c>
      <c r="I14" s="15"/>
      <c r="K14" s="77"/>
      <c r="L14" s="78"/>
      <c r="M14" s="16">
        <v>2</v>
      </c>
      <c r="N14" s="17">
        <v>87</v>
      </c>
      <c r="O14" s="18">
        <v>33</v>
      </c>
      <c r="P14" s="18">
        <v>2</v>
      </c>
      <c r="Q14" s="19">
        <f>IF(AND(ISBLANK(N14),ISBLANK(O14)),"",N14+O14)</f>
        <v>120</v>
      </c>
      <c r="R14" s="20">
        <f>IF(ISNUMBER($H14),1-$H14,"")</f>
        <v>1</v>
      </c>
      <c r="S14" s="15"/>
    </row>
    <row r="15" spans="1:19" ht="12.75" customHeight="1" thickBot="1">
      <c r="A15" s="79" t="s">
        <v>87</v>
      </c>
      <c r="B15" s="80"/>
      <c r="C15" s="16">
        <v>3</v>
      </c>
      <c r="D15" s="17">
        <v>104</v>
      </c>
      <c r="E15" s="18">
        <v>24</v>
      </c>
      <c r="F15" s="18">
        <v>4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79" t="s">
        <v>84</v>
      </c>
      <c r="L15" s="80"/>
      <c r="M15" s="16">
        <v>3</v>
      </c>
      <c r="N15" s="17">
        <v>74</v>
      </c>
      <c r="O15" s="18">
        <v>36</v>
      </c>
      <c r="P15" s="18">
        <v>0</v>
      </c>
      <c r="Q15" s="19">
        <f>IF(AND(ISBLANK(N15),ISBLANK(O15)),"",N15+O15)</f>
        <v>110</v>
      </c>
      <c r="R15" s="20">
        <f>IF(ISNUMBER($H15),1-$H15,"")</f>
        <v>0</v>
      </c>
      <c r="S15" s="15"/>
    </row>
    <row r="16" spans="1:19" ht="12.75" customHeight="1">
      <c r="A16" s="81"/>
      <c r="B16" s="82"/>
      <c r="C16" s="21">
        <v>4</v>
      </c>
      <c r="D16" s="22">
        <v>94</v>
      </c>
      <c r="E16" s="23">
        <v>35</v>
      </c>
      <c r="F16" s="23">
        <v>3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81"/>
      <c r="L16" s="82"/>
      <c r="M16" s="21">
        <v>4</v>
      </c>
      <c r="N16" s="22">
        <v>85</v>
      </c>
      <c r="O16" s="23">
        <v>36</v>
      </c>
      <c r="P16" s="23">
        <v>1</v>
      </c>
      <c r="Q16" s="24">
        <f>IF(AND(ISBLANK(N16),ISBLANK(O16)),"",N16+O16)</f>
        <v>121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83">
        <v>18368</v>
      </c>
      <c r="B17" s="84"/>
      <c r="C17" s="26" t="s">
        <v>12</v>
      </c>
      <c r="D17" s="27">
        <f>IF(ISNUMBER($G17),SUM(D13:D16),"")</f>
        <v>355</v>
      </c>
      <c r="E17" s="28">
        <f>IF(ISNUMBER($G17),SUM(E13:E16),"")</f>
        <v>167</v>
      </c>
      <c r="F17" s="28">
        <f>IF(ISNUMBER($G17),SUM(F13:F16),"")</f>
        <v>9</v>
      </c>
      <c r="G17" s="29">
        <f>IF(SUM($G13:$G16)+SUM($Q13:$Q16)&gt;0,SUM(G13:G16),"")</f>
        <v>522</v>
      </c>
      <c r="H17" s="27">
        <f>IF(ISNUMBER($G17),SUM(H13:H16),"")</f>
        <v>3</v>
      </c>
      <c r="I17" s="74"/>
      <c r="K17" s="83">
        <v>20627</v>
      </c>
      <c r="L17" s="84"/>
      <c r="M17" s="26" t="s">
        <v>12</v>
      </c>
      <c r="N17" s="27">
        <f>IF(ISNUMBER($G17),SUM(N13:N16),"")</f>
        <v>320</v>
      </c>
      <c r="O17" s="28">
        <f>IF(ISNUMBER($G17),SUM(O13:O16),"")</f>
        <v>156</v>
      </c>
      <c r="P17" s="28">
        <f>IF(ISNUMBER($G17),SUM(P13:P16),"")</f>
        <v>3</v>
      </c>
      <c r="Q17" s="29">
        <f>IF(SUM($G13:$G16)+SUM($Q13:$Q16)&gt;0,SUM(Q13:Q16),"")</f>
        <v>476</v>
      </c>
      <c r="R17" s="27">
        <f>IF(ISNUMBER($G17),SUM(R13:R16),"")</f>
        <v>1</v>
      </c>
      <c r="S17" s="74"/>
    </row>
    <row r="18" spans="1:19" ht="12.75" customHeight="1">
      <c r="A18" s="75" t="s">
        <v>86</v>
      </c>
      <c r="B18" s="76"/>
      <c r="C18" s="10">
        <v>1</v>
      </c>
      <c r="D18" s="11">
        <v>98</v>
      </c>
      <c r="E18" s="12">
        <v>41</v>
      </c>
      <c r="F18" s="12">
        <v>0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75" t="s">
        <v>85</v>
      </c>
      <c r="L18" s="76"/>
      <c r="M18" s="10">
        <v>1</v>
      </c>
      <c r="N18" s="11">
        <v>71</v>
      </c>
      <c r="O18" s="12">
        <v>49</v>
      </c>
      <c r="P18" s="12">
        <v>2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90</v>
      </c>
      <c r="E19" s="18">
        <v>35</v>
      </c>
      <c r="F19" s="18">
        <v>0</v>
      </c>
      <c r="G19" s="19">
        <f>IF(AND(ISBLANK(D19),ISBLANK(E19)),"",D19+E19)</f>
        <v>125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83</v>
      </c>
      <c r="O19" s="18">
        <v>34</v>
      </c>
      <c r="P19" s="18">
        <v>5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79" t="s">
        <v>84</v>
      </c>
      <c r="B20" s="80"/>
      <c r="C20" s="16">
        <v>3</v>
      </c>
      <c r="D20" s="17">
        <v>83</v>
      </c>
      <c r="E20" s="18">
        <v>54</v>
      </c>
      <c r="F20" s="18">
        <v>0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79" t="s">
        <v>50</v>
      </c>
      <c r="L20" s="80"/>
      <c r="M20" s="16">
        <v>3</v>
      </c>
      <c r="N20" s="17">
        <v>83</v>
      </c>
      <c r="O20" s="18">
        <v>36</v>
      </c>
      <c r="P20" s="18">
        <v>2</v>
      </c>
      <c r="Q20" s="19">
        <f>IF(AND(ISBLANK(N20),ISBLANK(O20)),"",N20+O20)</f>
        <v>119</v>
      </c>
      <c r="R20" s="20">
        <f>IF(ISNUMBER($H20),1-$H20,"")</f>
        <v>0</v>
      </c>
      <c r="S20" s="15"/>
    </row>
    <row r="21" spans="1:19" ht="12.75" customHeight="1">
      <c r="A21" s="81"/>
      <c r="B21" s="82"/>
      <c r="C21" s="21">
        <v>4</v>
      </c>
      <c r="D21" s="22">
        <v>82</v>
      </c>
      <c r="E21" s="23">
        <v>38</v>
      </c>
      <c r="F21" s="23">
        <v>2</v>
      </c>
      <c r="G21" s="24">
        <f>IF(AND(ISBLANK(D21),ISBLANK(E21)),"",D21+E21)</f>
        <v>120</v>
      </c>
      <c r="H21" s="25">
        <f>IF(OR(ISNUMBER($G21),ISNUMBER($Q21)),(SIGN(N($G21)-N($Q21))+1)/2,"")</f>
        <v>0</v>
      </c>
      <c r="I21" s="73">
        <f>IF(ISNUMBER(H22),(SIGN(1000*($H22-$R22)+$G22-$Q22)+1)/2,"")</f>
        <v>1</v>
      </c>
      <c r="K21" s="81"/>
      <c r="L21" s="82"/>
      <c r="M21" s="21">
        <v>4</v>
      </c>
      <c r="N21" s="22">
        <v>85</v>
      </c>
      <c r="O21" s="23">
        <v>54</v>
      </c>
      <c r="P21" s="23">
        <v>2</v>
      </c>
      <c r="Q21" s="24">
        <f>IF(AND(ISBLANK(N21),ISBLANK(O21)),"",N21+O21)</f>
        <v>139</v>
      </c>
      <c r="R21" s="25">
        <f>IF(ISNUMBER($H21),1-$H21,"")</f>
        <v>1</v>
      </c>
      <c r="S21" s="73">
        <f>IF(ISNUMBER($I21),1-$I21,"")</f>
        <v>0</v>
      </c>
    </row>
    <row r="22" spans="1:19" ht="15.75" customHeight="1" thickBot="1">
      <c r="A22" s="71">
        <v>16262</v>
      </c>
      <c r="B22" s="72"/>
      <c r="C22" s="26" t="s">
        <v>12</v>
      </c>
      <c r="D22" s="27">
        <f>IF(ISNUMBER($G22),SUM(D18:D21),"")</f>
        <v>353</v>
      </c>
      <c r="E22" s="28">
        <f>IF(ISNUMBER($G22),SUM(E18:E21),"")</f>
        <v>168</v>
      </c>
      <c r="F22" s="28">
        <f>IF(ISNUMBER($G22),SUM(F18:F21),"")</f>
        <v>2</v>
      </c>
      <c r="G22" s="29">
        <f>IF(SUM($G18:$G21)+SUM($Q18:$Q21)&gt;0,SUM(G18:G21),"")</f>
        <v>521</v>
      </c>
      <c r="H22" s="27">
        <f>IF(ISNUMBER($G22),SUM(H18:H21),"")</f>
        <v>3</v>
      </c>
      <c r="I22" s="74"/>
      <c r="K22" s="83">
        <v>12064</v>
      </c>
      <c r="L22" s="84"/>
      <c r="M22" s="26" t="s">
        <v>12</v>
      </c>
      <c r="N22" s="27">
        <f>IF(ISNUMBER($G22),SUM(N18:N21),"")</f>
        <v>322</v>
      </c>
      <c r="O22" s="28">
        <f>IF(ISNUMBER($G22),SUM(O18:O21),"")</f>
        <v>173</v>
      </c>
      <c r="P22" s="28">
        <f>IF(ISNUMBER($G22),SUM(P18:P21),"")</f>
        <v>11</v>
      </c>
      <c r="Q22" s="29">
        <f>IF(SUM($G18:$G21)+SUM($Q18:$Q21)&gt;0,SUM(Q18:Q21),"")</f>
        <v>495</v>
      </c>
      <c r="R22" s="27">
        <f>IF(ISNUMBER($G22),SUM(R18:R21),"")</f>
        <v>1</v>
      </c>
      <c r="S22" s="74"/>
    </row>
    <row r="23" spans="1:19" ht="12.75" customHeight="1">
      <c r="A23" s="75" t="s">
        <v>78</v>
      </c>
      <c r="B23" s="76"/>
      <c r="C23" s="10">
        <v>1</v>
      </c>
      <c r="D23" s="11">
        <v>97</v>
      </c>
      <c r="E23" s="12">
        <v>44</v>
      </c>
      <c r="F23" s="12">
        <v>2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75" t="s">
        <v>83</v>
      </c>
      <c r="L23" s="76"/>
      <c r="M23" s="10">
        <v>1</v>
      </c>
      <c r="N23" s="11">
        <v>88</v>
      </c>
      <c r="O23" s="12">
        <v>42</v>
      </c>
      <c r="P23" s="12">
        <v>1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75" customHeight="1">
      <c r="A24" s="77"/>
      <c r="B24" s="78"/>
      <c r="C24" s="16">
        <v>2</v>
      </c>
      <c r="D24" s="17">
        <v>98</v>
      </c>
      <c r="E24" s="18">
        <v>53</v>
      </c>
      <c r="F24" s="18">
        <v>0</v>
      </c>
      <c r="G24" s="19">
        <f>IF(AND(ISBLANK(D24),ISBLANK(E24)),"",D24+E24)</f>
        <v>151</v>
      </c>
      <c r="H24" s="20">
        <f>IF(OR(ISNUMBER($G24),ISNUMBER($Q24)),(SIGN(N($G24)-N($Q24))+1)/2,"")</f>
        <v>1</v>
      </c>
      <c r="I24" s="15"/>
      <c r="K24" s="77"/>
      <c r="L24" s="78"/>
      <c r="M24" s="16">
        <v>2</v>
      </c>
      <c r="N24" s="17">
        <v>96</v>
      </c>
      <c r="O24" s="18">
        <v>45</v>
      </c>
      <c r="P24" s="18">
        <v>2</v>
      </c>
      <c r="Q24" s="19">
        <f>IF(AND(ISBLANK(N24),ISBLANK(O24)),"",N24+O24)</f>
        <v>141</v>
      </c>
      <c r="R24" s="20">
        <f>IF(ISNUMBER($H24),1-$H24,"")</f>
        <v>0</v>
      </c>
      <c r="S24" s="15"/>
    </row>
    <row r="25" spans="1:19" ht="12.75" customHeight="1" thickBot="1">
      <c r="A25" s="79" t="s">
        <v>82</v>
      </c>
      <c r="B25" s="80"/>
      <c r="C25" s="16">
        <v>3</v>
      </c>
      <c r="D25" s="17">
        <v>81</v>
      </c>
      <c r="E25" s="18">
        <v>42</v>
      </c>
      <c r="F25" s="18">
        <v>1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79" t="s">
        <v>81</v>
      </c>
      <c r="L25" s="80"/>
      <c r="M25" s="16">
        <v>3</v>
      </c>
      <c r="N25" s="17">
        <v>87</v>
      </c>
      <c r="O25" s="18">
        <v>41</v>
      </c>
      <c r="P25" s="18">
        <v>0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81"/>
      <c r="B26" s="82"/>
      <c r="C26" s="21">
        <v>4</v>
      </c>
      <c r="D26" s="22">
        <v>86</v>
      </c>
      <c r="E26" s="23">
        <v>45</v>
      </c>
      <c r="F26" s="23">
        <v>0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73">
        <f>IF(ISNUMBER(H27),(SIGN(1000*($H27-$R27)+$G27-$Q27)+1)/2,"")</f>
        <v>1</v>
      </c>
      <c r="K26" s="81"/>
      <c r="L26" s="82"/>
      <c r="M26" s="21">
        <v>4</v>
      </c>
      <c r="N26" s="22">
        <v>84</v>
      </c>
      <c r="O26" s="23">
        <v>45</v>
      </c>
      <c r="P26" s="23">
        <v>2</v>
      </c>
      <c r="Q26" s="24">
        <f>IF(AND(ISBLANK(N26),ISBLANK(O26)),"",N26+O26)</f>
        <v>129</v>
      </c>
      <c r="R26" s="25">
        <f>IF(ISNUMBER($H26),1-$H26,"")</f>
        <v>0</v>
      </c>
      <c r="S26" s="73">
        <f>IF(ISNUMBER($I26),1-$I26,"")</f>
        <v>0</v>
      </c>
    </row>
    <row r="27" spans="1:19" ht="15.75" customHeight="1" thickBot="1">
      <c r="A27" s="71">
        <v>20864</v>
      </c>
      <c r="B27" s="72"/>
      <c r="C27" s="26" t="s">
        <v>12</v>
      </c>
      <c r="D27" s="27">
        <f>IF(ISNUMBER($G27),SUM(D23:D26),"")</f>
        <v>362</v>
      </c>
      <c r="E27" s="28">
        <f>IF(ISNUMBER($G27),SUM(E23:E26),"")</f>
        <v>184</v>
      </c>
      <c r="F27" s="28">
        <f>IF(ISNUMBER($G27),SUM(F23:F26),"")</f>
        <v>3</v>
      </c>
      <c r="G27" s="29">
        <f>IF(SUM($G23:$G26)+SUM($Q23:$Q26)&gt;0,SUM(G23:G26),"")</f>
        <v>546</v>
      </c>
      <c r="H27" s="27">
        <f>IF(ISNUMBER($G27),SUM(H23:H26),"")</f>
        <v>3</v>
      </c>
      <c r="I27" s="74"/>
      <c r="K27" s="83">
        <v>22697</v>
      </c>
      <c r="L27" s="84"/>
      <c r="M27" s="26" t="s">
        <v>12</v>
      </c>
      <c r="N27" s="27">
        <f>IF(ISNUMBER($G27),SUM(N23:N26),"")</f>
        <v>355</v>
      </c>
      <c r="O27" s="28">
        <f>IF(ISNUMBER($G27),SUM(O23:O26),"")</f>
        <v>173</v>
      </c>
      <c r="P27" s="28">
        <f>IF(ISNUMBER($G27),SUM(P23:P26),"")</f>
        <v>5</v>
      </c>
      <c r="Q27" s="29">
        <f>IF(SUM($G23:$G26)+SUM($Q23:$Q26)&gt;0,SUM(Q23:Q26),"")</f>
        <v>528</v>
      </c>
      <c r="R27" s="27">
        <f>IF(ISNUMBER($G27),SUM(R23:R26),"")</f>
        <v>1</v>
      </c>
      <c r="S27" s="74"/>
    </row>
    <row r="28" spans="1:19" ht="12.75" customHeight="1">
      <c r="A28" s="75" t="s">
        <v>80</v>
      </c>
      <c r="B28" s="76"/>
      <c r="C28" s="10">
        <v>1</v>
      </c>
      <c r="D28" s="11">
        <v>89</v>
      </c>
      <c r="E28" s="12">
        <v>43</v>
      </c>
      <c r="F28" s="12">
        <v>1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75" t="s">
        <v>79</v>
      </c>
      <c r="L28" s="76"/>
      <c r="M28" s="10">
        <v>1</v>
      </c>
      <c r="N28" s="11">
        <v>95</v>
      </c>
      <c r="O28" s="12">
        <v>26</v>
      </c>
      <c r="P28" s="12">
        <v>2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84</v>
      </c>
      <c r="E29" s="18">
        <v>42</v>
      </c>
      <c r="F29" s="18">
        <v>3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105</v>
      </c>
      <c r="O29" s="18">
        <v>52</v>
      </c>
      <c r="P29" s="18">
        <v>0</v>
      </c>
      <c r="Q29" s="19">
        <f>IF(AND(ISBLANK(N29),ISBLANK(O29)),"",N29+O29)</f>
        <v>157</v>
      </c>
      <c r="R29" s="20">
        <f>IF(ISNUMBER($H29),1-$H29,"")</f>
        <v>1</v>
      </c>
      <c r="S29" s="15"/>
    </row>
    <row r="30" spans="1:19" ht="12.75" customHeight="1" thickBot="1">
      <c r="A30" s="79" t="s">
        <v>48</v>
      </c>
      <c r="B30" s="80"/>
      <c r="C30" s="16">
        <v>3</v>
      </c>
      <c r="D30" s="17">
        <v>93</v>
      </c>
      <c r="E30" s="18">
        <v>45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79" t="s">
        <v>50</v>
      </c>
      <c r="L30" s="80"/>
      <c r="M30" s="16">
        <v>3</v>
      </c>
      <c r="N30" s="17">
        <v>91</v>
      </c>
      <c r="O30" s="18">
        <v>41</v>
      </c>
      <c r="P30" s="18">
        <v>1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75" customHeight="1">
      <c r="A31" s="81"/>
      <c r="B31" s="82"/>
      <c r="C31" s="21">
        <v>4</v>
      </c>
      <c r="D31" s="22">
        <v>91</v>
      </c>
      <c r="E31" s="23">
        <v>35</v>
      </c>
      <c r="F31" s="23">
        <v>3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73">
        <f>IF(ISNUMBER(H32),(SIGN(1000*($H32-$R32)+$G32-$Q32)+1)/2,"")</f>
        <v>0</v>
      </c>
      <c r="K31" s="81"/>
      <c r="L31" s="82"/>
      <c r="M31" s="21">
        <v>4</v>
      </c>
      <c r="N31" s="22">
        <v>90</v>
      </c>
      <c r="O31" s="23">
        <v>52</v>
      </c>
      <c r="P31" s="23">
        <v>1</v>
      </c>
      <c r="Q31" s="24">
        <f>IF(AND(ISBLANK(N31),ISBLANK(O31)),"",N31+O31)</f>
        <v>142</v>
      </c>
      <c r="R31" s="25">
        <f>IF(ISNUMBER($H31),1-$H31,"")</f>
        <v>1</v>
      </c>
      <c r="S31" s="73">
        <f>IF(ISNUMBER($I31),1-$I31,"")</f>
        <v>1</v>
      </c>
    </row>
    <row r="32" spans="1:19" ht="15.75" customHeight="1" thickBot="1">
      <c r="A32" s="71">
        <v>20756</v>
      </c>
      <c r="B32" s="72"/>
      <c r="C32" s="26" t="s">
        <v>12</v>
      </c>
      <c r="D32" s="27">
        <f>IF(ISNUMBER($G32),SUM(D28:D31),"")</f>
        <v>357</v>
      </c>
      <c r="E32" s="28">
        <f>IF(ISNUMBER($G32),SUM(E28:E31),"")</f>
        <v>165</v>
      </c>
      <c r="F32" s="28">
        <f>IF(ISNUMBER($G32),SUM(F28:F31),"")</f>
        <v>8</v>
      </c>
      <c r="G32" s="29">
        <f>IF(SUM($G28:$G31)+SUM($Q28:$Q31)&gt;0,SUM(G28:G31),"")</f>
        <v>522</v>
      </c>
      <c r="H32" s="27">
        <f>IF(ISNUMBER($G32),SUM(H28:H31),"")</f>
        <v>2</v>
      </c>
      <c r="I32" s="74"/>
      <c r="K32" s="83">
        <v>20615</v>
      </c>
      <c r="L32" s="84"/>
      <c r="M32" s="26" t="s">
        <v>12</v>
      </c>
      <c r="N32" s="27">
        <f>IF(ISNUMBER($G32),SUM(N28:N31),"")</f>
        <v>381</v>
      </c>
      <c r="O32" s="28">
        <f>IF(ISNUMBER($G32),SUM(O28:O31),"")</f>
        <v>171</v>
      </c>
      <c r="P32" s="28">
        <f>IF(ISNUMBER($G32),SUM(P28:P31),"")</f>
        <v>4</v>
      </c>
      <c r="Q32" s="29">
        <f>IF(SUM($G28:$G31)+SUM($Q28:$Q31)&gt;0,SUM(Q28:Q31),"")</f>
        <v>552</v>
      </c>
      <c r="R32" s="27">
        <f>IF(ISNUMBER($G32),SUM(R28:R31),"")</f>
        <v>2</v>
      </c>
      <c r="S32" s="74"/>
    </row>
    <row r="33" spans="1:19" ht="12.75" customHeight="1">
      <c r="A33" s="75" t="s">
        <v>78</v>
      </c>
      <c r="B33" s="76"/>
      <c r="C33" s="10">
        <v>1</v>
      </c>
      <c r="D33" s="11">
        <v>89</v>
      </c>
      <c r="E33" s="12">
        <v>50</v>
      </c>
      <c r="F33" s="12">
        <v>0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75" t="s">
        <v>77</v>
      </c>
      <c r="L33" s="76"/>
      <c r="M33" s="10">
        <v>1</v>
      </c>
      <c r="N33" s="11">
        <v>89</v>
      </c>
      <c r="O33" s="12">
        <v>45</v>
      </c>
      <c r="P33" s="12">
        <v>3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77"/>
      <c r="B34" s="78"/>
      <c r="C34" s="16">
        <v>2</v>
      </c>
      <c r="D34" s="17">
        <v>85</v>
      </c>
      <c r="E34" s="18">
        <v>61</v>
      </c>
      <c r="F34" s="18">
        <v>0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77"/>
      <c r="L34" s="78"/>
      <c r="M34" s="16">
        <v>2</v>
      </c>
      <c r="N34" s="17">
        <v>97</v>
      </c>
      <c r="O34" s="18">
        <v>27</v>
      </c>
      <c r="P34" s="18">
        <v>3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79" t="s">
        <v>40</v>
      </c>
      <c r="B35" s="80"/>
      <c r="C35" s="16">
        <v>3</v>
      </c>
      <c r="D35" s="17">
        <v>99</v>
      </c>
      <c r="E35" s="18">
        <v>43</v>
      </c>
      <c r="F35" s="18">
        <v>3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79" t="s">
        <v>76</v>
      </c>
      <c r="L35" s="80"/>
      <c r="M35" s="16">
        <v>3</v>
      </c>
      <c r="N35" s="17">
        <v>91</v>
      </c>
      <c r="O35" s="18">
        <v>35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81"/>
      <c r="B36" s="82"/>
      <c r="C36" s="21">
        <v>4</v>
      </c>
      <c r="D36" s="22">
        <v>88</v>
      </c>
      <c r="E36" s="23">
        <v>36</v>
      </c>
      <c r="F36" s="23">
        <v>2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73">
        <f>IF(ISNUMBER(H37),(SIGN(1000*($H37-$R37)+$G37-$Q37)+1)/2,"")</f>
        <v>1</v>
      </c>
      <c r="K36" s="81"/>
      <c r="L36" s="82"/>
      <c r="M36" s="21">
        <v>4</v>
      </c>
      <c r="N36" s="22">
        <v>87</v>
      </c>
      <c r="O36" s="23">
        <v>50</v>
      </c>
      <c r="P36" s="23">
        <v>0</v>
      </c>
      <c r="Q36" s="24">
        <f>IF(AND(ISBLANK(N36),ISBLANK(O36)),"",N36+O36)</f>
        <v>137</v>
      </c>
      <c r="R36" s="25">
        <f>IF(ISNUMBER($H36),1-$H36,"")</f>
        <v>1</v>
      </c>
      <c r="S36" s="73">
        <f>IF(ISNUMBER($I36),1-$I36,"")</f>
        <v>0</v>
      </c>
    </row>
    <row r="37" spans="1:19" ht="15.75" customHeight="1" thickBot="1">
      <c r="A37" s="83">
        <v>15745</v>
      </c>
      <c r="B37" s="84"/>
      <c r="C37" s="26" t="s">
        <v>12</v>
      </c>
      <c r="D37" s="27">
        <f>IF(ISNUMBER($G37),SUM(D33:D36),"")</f>
        <v>361</v>
      </c>
      <c r="E37" s="28">
        <f>IF(ISNUMBER($G37),SUM(E33:E36),"")</f>
        <v>190</v>
      </c>
      <c r="F37" s="28">
        <f>IF(ISNUMBER($G37),SUM(F33:F36),"")</f>
        <v>5</v>
      </c>
      <c r="G37" s="29">
        <f>IF(SUM($G33:$G36)+SUM($Q33:$Q36)&gt;0,SUM(G33:G36),"")</f>
        <v>551</v>
      </c>
      <c r="H37" s="27">
        <f>IF(ISNUMBER($G37),SUM(H33:H36),"")</f>
        <v>3</v>
      </c>
      <c r="I37" s="74"/>
      <c r="K37" s="83">
        <v>16936</v>
      </c>
      <c r="L37" s="84"/>
      <c r="M37" s="26" t="s">
        <v>12</v>
      </c>
      <c r="N37" s="27">
        <f>IF(ISNUMBER($G37),SUM(N33:N36),"")</f>
        <v>364</v>
      </c>
      <c r="O37" s="28">
        <f>IF(ISNUMBER($G37),SUM(O33:O36),"")</f>
        <v>157</v>
      </c>
      <c r="P37" s="28">
        <f>IF(ISNUMBER($G37),SUM(P33:P36),"")</f>
        <v>8</v>
      </c>
      <c r="Q37" s="29">
        <f>IF(SUM($G33:$G36)+SUM($Q33:$Q36)&gt;0,SUM(Q33:Q36),"")</f>
        <v>521</v>
      </c>
      <c r="R37" s="27">
        <f>IF(ISNUMBER($G37),SUM(R33:R36),"")</f>
        <v>1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2174</v>
      </c>
      <c r="E39" s="34">
        <f>IF(ISNUMBER($G39),SUM(E12,E17,E22,E27,E32,E37),"")</f>
        <v>1034</v>
      </c>
      <c r="F39" s="34">
        <f>IF(ISNUMBER($G39),SUM(F12,F17,F22,F27,F32,F37),"")</f>
        <v>32</v>
      </c>
      <c r="G39" s="35">
        <f>IF(SUM($G$8:$G$37)+SUM($Q$8:$Q$37)&gt;0,SUM(G12,G17,G22,G27,G32,G37),"")</f>
        <v>3208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2084</v>
      </c>
      <c r="O39" s="34">
        <f>IF(ISNUMBER($G39),SUM(O12,O17,O22,O27,O32,O37),"")</f>
        <v>967</v>
      </c>
      <c r="P39" s="34">
        <f>IF(ISNUMBER($G39),SUM(P12,P17,P22,P27,P32,P37),"")</f>
        <v>45</v>
      </c>
      <c r="Q39" s="35">
        <f>IF(SUM($G$8:$G$37)+SUM($Q$8:$Q$37)&gt;0,SUM(Q12,Q17,Q22,Q27,Q32,Q37),"")</f>
        <v>3051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75</v>
      </c>
      <c r="D41" s="126"/>
      <c r="E41" s="126"/>
      <c r="G41" s="105"/>
      <c r="H41" s="105"/>
      <c r="I41" s="39">
        <f>IF(ISNUMBER(I$39),SUM(I11,I16,I21,I26,I31,I36,I39),"")</f>
        <v>7</v>
      </c>
      <c r="K41" s="38"/>
      <c r="L41" s="42" t="s">
        <v>22</v>
      </c>
      <c r="M41" s="137" t="s">
        <v>74</v>
      </c>
      <c r="N41" s="137"/>
      <c r="O41" s="137"/>
      <c r="Q41" s="105" t="s">
        <v>16</v>
      </c>
      <c r="R41" s="10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 t="s">
        <v>73</v>
      </c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72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36" t="s">
        <v>71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KC Zlín – KK Vyškov "A"</v>
      </c>
    </row>
    <row r="46" spans="2:11" ht="19.5" customHeight="1">
      <c r="B46" s="2" t="s">
        <v>31</v>
      </c>
      <c r="C46" s="114">
        <v>0.4791666666666667</v>
      </c>
      <c r="D46" s="115"/>
      <c r="I46" s="2" t="s">
        <v>33</v>
      </c>
      <c r="J46" s="115">
        <v>21</v>
      </c>
      <c r="K46" s="115"/>
    </row>
    <row r="47" spans="2:19" ht="19.5" customHeight="1">
      <c r="B47" s="2" t="s">
        <v>32</v>
      </c>
      <c r="C47" s="116">
        <v>0.611111111111111</v>
      </c>
      <c r="D47" s="117"/>
      <c r="I47" s="2" t="s">
        <v>34</v>
      </c>
      <c r="J47" s="117">
        <v>18</v>
      </c>
      <c r="K47" s="117"/>
      <c r="P47" s="2" t="s">
        <v>35</v>
      </c>
      <c r="Q47" s="109">
        <v>43333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>
        <v>42784</v>
      </c>
      <c r="D66" s="119"/>
      <c r="E66" s="119"/>
      <c r="F66" s="119"/>
      <c r="G66" s="119"/>
      <c r="H66" s="119"/>
    </row>
  </sheetData>
  <sheetProtection password="FC6B" sheet="1" objects="1" scenarios="1"/>
  <mergeCells count="90">
    <mergeCell ref="C42:E42"/>
    <mergeCell ref="C43:H43"/>
    <mergeCell ref="C46:D46"/>
    <mergeCell ref="M42:O42"/>
    <mergeCell ref="O57:R57"/>
    <mergeCell ref="L43:M43"/>
    <mergeCell ref="E57:H57"/>
    <mergeCell ref="P43:S43"/>
    <mergeCell ref="L57:M57"/>
    <mergeCell ref="J46:K46"/>
    <mergeCell ref="C41:E41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Q41:R41"/>
    <mergeCell ref="B57:C57"/>
    <mergeCell ref="L58:M58"/>
    <mergeCell ref="E58:H58"/>
    <mergeCell ref="J47:K47"/>
    <mergeCell ref="A52:S52"/>
    <mergeCell ref="Q47:S47"/>
    <mergeCell ref="A49:S49"/>
    <mergeCell ref="A50:S50"/>
    <mergeCell ref="C47:D47"/>
    <mergeCell ref="O58:R58"/>
    <mergeCell ref="I36:I37"/>
    <mergeCell ref="I31:I32"/>
    <mergeCell ref="I21:I22"/>
    <mergeCell ref="A20:B21"/>
    <mergeCell ref="A23:B24"/>
    <mergeCell ref="A25:B26"/>
    <mergeCell ref="A28:B29"/>
    <mergeCell ref="A35:B36"/>
    <mergeCell ref="I26:I27"/>
    <mergeCell ref="K23:L24"/>
    <mergeCell ref="K27:L27"/>
    <mergeCell ref="L3:S3"/>
    <mergeCell ref="K8:L9"/>
    <mergeCell ref="L1:N1"/>
    <mergeCell ref="O1:P1"/>
    <mergeCell ref="Q1:S1"/>
    <mergeCell ref="N5:Q5"/>
    <mergeCell ref="R5:S5"/>
    <mergeCell ref="M5:M6"/>
    <mergeCell ref="B3:I3"/>
    <mergeCell ref="B1:C2"/>
    <mergeCell ref="D1:I1"/>
    <mergeCell ref="C5:C6"/>
    <mergeCell ref="D5:G5"/>
    <mergeCell ref="H5:I5"/>
    <mergeCell ref="A5:B5"/>
    <mergeCell ref="A6:B6"/>
    <mergeCell ref="S21:S22"/>
    <mergeCell ref="K18:L19"/>
    <mergeCell ref="K20:L21"/>
    <mergeCell ref="K15:L16"/>
    <mergeCell ref="S16:S17"/>
    <mergeCell ref="K17:L17"/>
    <mergeCell ref="I11:I12"/>
    <mergeCell ref="A13:B14"/>
    <mergeCell ref="A8:B9"/>
    <mergeCell ref="A10:B11"/>
    <mergeCell ref="K5:L5"/>
    <mergeCell ref="K6:L6"/>
    <mergeCell ref="K28:L29"/>
    <mergeCell ref="K37:L37"/>
    <mergeCell ref="A18:B19"/>
    <mergeCell ref="S11:S12"/>
    <mergeCell ref="K13:L14"/>
    <mergeCell ref="K10:L11"/>
    <mergeCell ref="K12:L12"/>
    <mergeCell ref="I16:I17"/>
    <mergeCell ref="A17:B17"/>
    <mergeCell ref="A15:B16"/>
    <mergeCell ref="A37:B37"/>
    <mergeCell ref="K22:L22"/>
    <mergeCell ref="S36:S37"/>
    <mergeCell ref="K33:L34"/>
    <mergeCell ref="S26:S27"/>
    <mergeCell ref="S31:S32"/>
    <mergeCell ref="K25:L26"/>
    <mergeCell ref="K35:L36"/>
    <mergeCell ref="K30:L31"/>
    <mergeCell ref="K32:L3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2" t="s">
        <v>65</v>
      </c>
      <c r="M1" s="102"/>
      <c r="N1" s="102"/>
      <c r="O1" s="103" t="s">
        <v>37</v>
      </c>
      <c r="P1" s="103"/>
      <c r="Q1" s="104" t="s">
        <v>39</v>
      </c>
      <c r="R1" s="104"/>
      <c r="S1" s="104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100" t="s">
        <v>7</v>
      </c>
      <c r="I5" s="101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100" t="s">
        <v>7</v>
      </c>
      <c r="S5" s="101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51</v>
      </c>
      <c r="B8" s="76"/>
      <c r="C8" s="10">
        <v>1</v>
      </c>
      <c r="D8" s="11">
        <v>92</v>
      </c>
      <c r="E8" s="12">
        <v>42</v>
      </c>
      <c r="F8" s="12">
        <v>0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75" t="s">
        <v>52</v>
      </c>
      <c r="L8" s="76"/>
      <c r="M8" s="10">
        <v>1</v>
      </c>
      <c r="N8" s="11">
        <v>91</v>
      </c>
      <c r="O8" s="12">
        <v>36</v>
      </c>
      <c r="P8" s="12">
        <v>1</v>
      </c>
      <c r="Q8" s="13">
        <f>IF(AND(ISBLANK(N8),ISBLANK(O8)),"",N8+O8)</f>
        <v>127</v>
      </c>
      <c r="R8" s="14">
        <f>IF(ISNUMBER($H8),1-$H8,"")</f>
        <v>0</v>
      </c>
      <c r="S8" s="15"/>
    </row>
    <row r="9" spans="1:19" ht="12.75" customHeight="1">
      <c r="A9" s="77"/>
      <c r="B9" s="78"/>
      <c r="C9" s="16">
        <v>2</v>
      </c>
      <c r="D9" s="17">
        <v>93</v>
      </c>
      <c r="E9" s="18">
        <v>48</v>
      </c>
      <c r="F9" s="18">
        <v>1</v>
      </c>
      <c r="G9" s="19">
        <f>IF(AND(ISBLANK(D9),ISBLANK(E9)),"",D9+E9)</f>
        <v>141</v>
      </c>
      <c r="H9" s="20">
        <f>IF(OR(ISNUMBER($G9),ISNUMBER($Q9)),(SIGN(N($G9)-N($Q9))+1)/2,"")</f>
        <v>0</v>
      </c>
      <c r="I9" s="15"/>
      <c r="K9" s="77"/>
      <c r="L9" s="78"/>
      <c r="M9" s="16">
        <v>2</v>
      </c>
      <c r="N9" s="17">
        <v>89</v>
      </c>
      <c r="O9" s="18">
        <v>59</v>
      </c>
      <c r="P9" s="18">
        <v>0</v>
      </c>
      <c r="Q9" s="19">
        <f>IF(AND(ISBLANK(N9),ISBLANK(O9)),"",N9+O9)</f>
        <v>148</v>
      </c>
      <c r="R9" s="20">
        <f>IF(ISNUMBER($H9),1-$H9,"")</f>
        <v>1</v>
      </c>
      <c r="S9" s="15"/>
    </row>
    <row r="10" spans="1:19" ht="12.75" customHeight="1" thickBot="1">
      <c r="A10" s="79" t="s">
        <v>40</v>
      </c>
      <c r="B10" s="80"/>
      <c r="C10" s="16">
        <v>3</v>
      </c>
      <c r="D10" s="17">
        <v>91</v>
      </c>
      <c r="E10" s="18">
        <v>61</v>
      </c>
      <c r="F10" s="18">
        <v>2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79" t="s">
        <v>41</v>
      </c>
      <c r="L10" s="80"/>
      <c r="M10" s="16">
        <v>3</v>
      </c>
      <c r="N10" s="17">
        <v>76</v>
      </c>
      <c r="O10" s="18">
        <v>54</v>
      </c>
      <c r="P10" s="18">
        <v>1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81"/>
      <c r="B11" s="82"/>
      <c r="C11" s="21">
        <v>4</v>
      </c>
      <c r="D11" s="22">
        <v>101</v>
      </c>
      <c r="E11" s="23">
        <v>43</v>
      </c>
      <c r="F11" s="23">
        <v>1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73">
        <f>IF(ISNUMBER(H12),(SIGN(1000*($H12-$R12)+$G12-$Q12)+1)/2,"")</f>
        <v>1</v>
      </c>
      <c r="K11" s="81"/>
      <c r="L11" s="82"/>
      <c r="M11" s="21">
        <v>4</v>
      </c>
      <c r="N11" s="22">
        <v>65</v>
      </c>
      <c r="O11" s="23">
        <v>45</v>
      </c>
      <c r="P11" s="23">
        <v>1</v>
      </c>
      <c r="Q11" s="24">
        <f>IF(AND(ISBLANK(N11),ISBLANK(O11)),"",N11+O11)</f>
        <v>110</v>
      </c>
      <c r="R11" s="25">
        <f>IF(ISNUMBER($H11),1-$H11,"")</f>
        <v>0</v>
      </c>
      <c r="S11" s="73">
        <f>IF(ISNUMBER($I11),1-$I11,"")</f>
        <v>0</v>
      </c>
    </row>
    <row r="12" spans="1:19" ht="15.75" customHeight="1" thickBot="1">
      <c r="A12" s="83">
        <v>18506</v>
      </c>
      <c r="B12" s="84"/>
      <c r="C12" s="26" t="s">
        <v>12</v>
      </c>
      <c r="D12" s="27">
        <f>IF(ISNUMBER($G12),SUM(D8:D11),"")</f>
        <v>377</v>
      </c>
      <c r="E12" s="28">
        <f>IF(ISNUMBER($G12),SUM(E8:E11),"")</f>
        <v>194</v>
      </c>
      <c r="F12" s="28">
        <f>IF(ISNUMBER($G12),SUM(F8:F11),"")</f>
        <v>4</v>
      </c>
      <c r="G12" s="29">
        <f>IF(SUM($G8:$G11)+SUM($Q8:$Q11)&gt;0,SUM(G8:G11),"")</f>
        <v>571</v>
      </c>
      <c r="H12" s="27">
        <f>IF(ISNUMBER($G12),SUM(H8:H11),"")</f>
        <v>3</v>
      </c>
      <c r="I12" s="74"/>
      <c r="K12" s="83">
        <v>21212</v>
      </c>
      <c r="L12" s="84"/>
      <c r="M12" s="26" t="s">
        <v>12</v>
      </c>
      <c r="N12" s="27">
        <f>IF(ISNUMBER($G12),SUM(N8:N11),"")</f>
        <v>321</v>
      </c>
      <c r="O12" s="28">
        <f>IF(ISNUMBER($G12),SUM(O8:O11),"")</f>
        <v>194</v>
      </c>
      <c r="P12" s="28">
        <f>IF(ISNUMBER($G12),SUM(P8:P11),"")</f>
        <v>3</v>
      </c>
      <c r="Q12" s="29">
        <f>IF(SUM($G8:$G11)+SUM($Q8:$Q11)&gt;0,SUM(Q8:Q11),"")</f>
        <v>515</v>
      </c>
      <c r="R12" s="27">
        <f>IF(ISNUMBER($G12),SUM(R8:R11),"")</f>
        <v>1</v>
      </c>
      <c r="S12" s="74"/>
    </row>
    <row r="13" spans="1:19" ht="12.75" customHeight="1">
      <c r="A13" s="75" t="s">
        <v>53</v>
      </c>
      <c r="B13" s="76"/>
      <c r="C13" s="10">
        <v>1</v>
      </c>
      <c r="D13" s="11">
        <v>86</v>
      </c>
      <c r="E13" s="12">
        <v>52</v>
      </c>
      <c r="F13" s="12">
        <v>2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75" t="s">
        <v>54</v>
      </c>
      <c r="L13" s="76"/>
      <c r="M13" s="10">
        <v>1</v>
      </c>
      <c r="N13" s="11">
        <v>97</v>
      </c>
      <c r="O13" s="12">
        <v>36</v>
      </c>
      <c r="P13" s="12">
        <v>2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77"/>
      <c r="B14" s="78"/>
      <c r="C14" s="16">
        <v>2</v>
      </c>
      <c r="D14" s="17">
        <v>65</v>
      </c>
      <c r="E14" s="18">
        <v>36</v>
      </c>
      <c r="F14" s="18">
        <v>3</v>
      </c>
      <c r="G14" s="19">
        <f>IF(AND(ISBLANK(D14),ISBLANK(E14)),"",D14+E14)</f>
        <v>101</v>
      </c>
      <c r="H14" s="20">
        <f>IF(OR(ISNUMBER($G14),ISNUMBER($Q14)),(SIGN(N($G14)-N($Q14))+1)/2,"")</f>
        <v>0</v>
      </c>
      <c r="I14" s="15"/>
      <c r="K14" s="77"/>
      <c r="L14" s="78"/>
      <c r="M14" s="16">
        <v>2</v>
      </c>
      <c r="N14" s="17">
        <v>89</v>
      </c>
      <c r="O14" s="18">
        <v>35</v>
      </c>
      <c r="P14" s="18">
        <v>4</v>
      </c>
      <c r="Q14" s="19">
        <f>IF(AND(ISBLANK(N14),ISBLANK(O14)),"",N14+O14)</f>
        <v>124</v>
      </c>
      <c r="R14" s="20">
        <f>IF(ISNUMBER($H14),1-$H14,"")</f>
        <v>1</v>
      </c>
      <c r="S14" s="15"/>
    </row>
    <row r="15" spans="1:19" ht="12.75" customHeight="1" thickBot="1">
      <c r="A15" s="79" t="s">
        <v>40</v>
      </c>
      <c r="B15" s="80"/>
      <c r="C15" s="16">
        <v>3</v>
      </c>
      <c r="D15" s="17">
        <v>86</v>
      </c>
      <c r="E15" s="18">
        <v>34</v>
      </c>
      <c r="F15" s="18">
        <v>6</v>
      </c>
      <c r="G15" s="19">
        <f>IF(AND(ISBLANK(D15),ISBLANK(E15)),"",D15+E15)</f>
        <v>120</v>
      </c>
      <c r="H15" s="20">
        <f>IF(OR(ISNUMBER($G15),ISNUMBER($Q15)),(SIGN(N($G15)-N($Q15))+1)/2,"")</f>
        <v>0.5</v>
      </c>
      <c r="I15" s="15"/>
      <c r="K15" s="79" t="s">
        <v>42</v>
      </c>
      <c r="L15" s="80"/>
      <c r="M15" s="16">
        <v>3</v>
      </c>
      <c r="N15" s="17">
        <v>94</v>
      </c>
      <c r="O15" s="18">
        <v>26</v>
      </c>
      <c r="P15" s="18">
        <v>5</v>
      </c>
      <c r="Q15" s="19">
        <f>IF(AND(ISBLANK(N15),ISBLANK(O15)),"",N15+O15)</f>
        <v>120</v>
      </c>
      <c r="R15" s="20">
        <f>IF(ISNUMBER($H15),1-$H15,"")</f>
        <v>0.5</v>
      </c>
      <c r="S15" s="15"/>
    </row>
    <row r="16" spans="1:19" ht="12.75" customHeight="1">
      <c r="A16" s="81"/>
      <c r="B16" s="82"/>
      <c r="C16" s="21">
        <v>4</v>
      </c>
      <c r="D16" s="22">
        <v>87</v>
      </c>
      <c r="E16" s="23">
        <v>41</v>
      </c>
      <c r="F16" s="23">
        <v>2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73">
        <f>IF(ISNUMBER(H17),(SIGN(1000*($H17-$R17)+$G17-$Q17)+1)/2,"")</f>
        <v>1</v>
      </c>
      <c r="K16" s="81"/>
      <c r="L16" s="82"/>
      <c r="M16" s="21">
        <v>4</v>
      </c>
      <c r="N16" s="22">
        <v>73</v>
      </c>
      <c r="O16" s="23">
        <v>33</v>
      </c>
      <c r="P16" s="23">
        <v>1</v>
      </c>
      <c r="Q16" s="24">
        <f>IF(AND(ISBLANK(N16),ISBLANK(O16)),"",N16+O16)</f>
        <v>106</v>
      </c>
      <c r="R16" s="25">
        <f>IF(ISNUMBER($H16),1-$H16,"")</f>
        <v>0</v>
      </c>
      <c r="S16" s="73">
        <f>IF(ISNUMBER($I16),1-$I16,"")</f>
        <v>0</v>
      </c>
    </row>
    <row r="17" spans="1:19" ht="15.75" customHeight="1" thickBot="1">
      <c r="A17" s="83">
        <v>6712</v>
      </c>
      <c r="B17" s="84"/>
      <c r="C17" s="26" t="s">
        <v>12</v>
      </c>
      <c r="D17" s="27">
        <f>IF(ISNUMBER($G17),SUM(D13:D16),"")</f>
        <v>324</v>
      </c>
      <c r="E17" s="28">
        <f>IF(ISNUMBER($G17),SUM(E13:E16),"")</f>
        <v>163</v>
      </c>
      <c r="F17" s="28">
        <f>IF(ISNUMBER($G17),SUM(F13:F16),"")</f>
        <v>13</v>
      </c>
      <c r="G17" s="29">
        <f>IF(SUM($G13:$G16)+SUM($Q13:$Q16)&gt;0,SUM(G13:G16),"")</f>
        <v>487</v>
      </c>
      <c r="H17" s="27">
        <f>IF(ISNUMBER($G17),SUM(H13:H16),"")</f>
        <v>2.5</v>
      </c>
      <c r="I17" s="74"/>
      <c r="K17" s="83">
        <v>23005</v>
      </c>
      <c r="L17" s="84"/>
      <c r="M17" s="26" t="s">
        <v>12</v>
      </c>
      <c r="N17" s="27">
        <f>IF(ISNUMBER($G17),SUM(N13:N16),"")</f>
        <v>353</v>
      </c>
      <c r="O17" s="28">
        <f>IF(ISNUMBER($G17),SUM(O13:O16),"")</f>
        <v>130</v>
      </c>
      <c r="P17" s="28">
        <f>IF(ISNUMBER($G17),SUM(P13:P16),"")</f>
        <v>12</v>
      </c>
      <c r="Q17" s="29">
        <f>IF(SUM($G13:$G16)+SUM($Q13:$Q16)&gt;0,SUM(Q13:Q16),"")</f>
        <v>483</v>
      </c>
      <c r="R17" s="27">
        <f>IF(ISNUMBER($G17),SUM(R13:R16),"")</f>
        <v>1.5</v>
      </c>
      <c r="S17" s="74"/>
    </row>
    <row r="18" spans="1:19" ht="12.75" customHeight="1">
      <c r="A18" s="75" t="s">
        <v>55</v>
      </c>
      <c r="B18" s="76"/>
      <c r="C18" s="10">
        <v>1</v>
      </c>
      <c r="D18" s="11">
        <v>84</v>
      </c>
      <c r="E18" s="12">
        <v>44</v>
      </c>
      <c r="F18" s="12">
        <v>2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75" t="s">
        <v>56</v>
      </c>
      <c r="L18" s="76"/>
      <c r="M18" s="10">
        <v>1</v>
      </c>
      <c r="N18" s="11">
        <v>80</v>
      </c>
      <c r="O18" s="12">
        <v>27</v>
      </c>
      <c r="P18" s="12">
        <v>5</v>
      </c>
      <c r="Q18" s="13">
        <f>IF(AND(ISBLANK(N18),ISBLANK(O18)),"",N18+O18)</f>
        <v>107</v>
      </c>
      <c r="R18" s="14">
        <f>IF(ISNUMBER($H18),1-$H18,"")</f>
        <v>0</v>
      </c>
      <c r="S18" s="15"/>
    </row>
    <row r="19" spans="1:19" ht="12.75" customHeight="1">
      <c r="A19" s="77"/>
      <c r="B19" s="78"/>
      <c r="C19" s="16">
        <v>2</v>
      </c>
      <c r="D19" s="17">
        <v>99</v>
      </c>
      <c r="E19" s="18">
        <v>44</v>
      </c>
      <c r="F19" s="18">
        <v>0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77"/>
      <c r="L19" s="78"/>
      <c r="M19" s="16">
        <v>2</v>
      </c>
      <c r="N19" s="17">
        <v>85</v>
      </c>
      <c r="O19" s="18">
        <v>52</v>
      </c>
      <c r="P19" s="18">
        <v>1</v>
      </c>
      <c r="Q19" s="19">
        <f>IF(AND(ISBLANK(N19),ISBLANK(O19)),"",N19+O19)</f>
        <v>137</v>
      </c>
      <c r="R19" s="20">
        <f>IF(ISNUMBER($H19),1-$H19,"")</f>
        <v>0</v>
      </c>
      <c r="S19" s="15"/>
    </row>
    <row r="20" spans="1:19" ht="12.75" customHeight="1" thickBot="1">
      <c r="A20" s="79" t="s">
        <v>43</v>
      </c>
      <c r="B20" s="80"/>
      <c r="C20" s="16">
        <v>3</v>
      </c>
      <c r="D20" s="17">
        <v>82</v>
      </c>
      <c r="E20" s="18">
        <v>27</v>
      </c>
      <c r="F20" s="18">
        <v>4</v>
      </c>
      <c r="G20" s="19">
        <f>IF(AND(ISBLANK(D20),ISBLANK(E20)),"",D20+E20)</f>
        <v>109</v>
      </c>
      <c r="H20" s="20">
        <f>IF(OR(ISNUMBER($G20),ISNUMBER($Q20)),(SIGN(N($G20)-N($Q20))+1)/2,"")</f>
        <v>0</v>
      </c>
      <c r="I20" s="15"/>
      <c r="K20" s="79" t="s">
        <v>44</v>
      </c>
      <c r="L20" s="80"/>
      <c r="M20" s="16">
        <v>3</v>
      </c>
      <c r="N20" s="17">
        <v>91</v>
      </c>
      <c r="O20" s="18">
        <v>33</v>
      </c>
      <c r="P20" s="18">
        <v>2</v>
      </c>
      <c r="Q20" s="19">
        <f>IF(AND(ISBLANK(N20),ISBLANK(O20)),"",N20+O20)</f>
        <v>124</v>
      </c>
      <c r="R20" s="20">
        <f>IF(ISNUMBER($H20),1-$H20,"")</f>
        <v>1</v>
      </c>
      <c r="S20" s="15"/>
    </row>
    <row r="21" spans="1:19" ht="12.75" customHeight="1">
      <c r="A21" s="81"/>
      <c r="B21" s="82"/>
      <c r="C21" s="21">
        <v>4</v>
      </c>
      <c r="D21" s="22">
        <v>88</v>
      </c>
      <c r="E21" s="23">
        <v>34</v>
      </c>
      <c r="F21" s="23">
        <v>5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73">
        <f>IF(ISNUMBER(H22),(SIGN(1000*($H22-$R22)+$G22-$Q22)+1)/2,"")</f>
        <v>1</v>
      </c>
      <c r="K21" s="81"/>
      <c r="L21" s="82"/>
      <c r="M21" s="21">
        <v>4</v>
      </c>
      <c r="N21" s="22">
        <v>89</v>
      </c>
      <c r="O21" s="23">
        <v>42</v>
      </c>
      <c r="P21" s="23">
        <v>2</v>
      </c>
      <c r="Q21" s="24">
        <f>IF(AND(ISBLANK(N21),ISBLANK(O21)),"",N21+O21)</f>
        <v>131</v>
      </c>
      <c r="R21" s="25">
        <f>IF(ISNUMBER($H21),1-$H21,"")</f>
        <v>1</v>
      </c>
      <c r="S21" s="73">
        <f>IF(ISNUMBER($I21),1-$I21,"")</f>
        <v>0</v>
      </c>
    </row>
    <row r="22" spans="1:19" ht="15.75" customHeight="1" thickBot="1">
      <c r="A22" s="83">
        <v>15323</v>
      </c>
      <c r="B22" s="84"/>
      <c r="C22" s="26" t="s">
        <v>12</v>
      </c>
      <c r="D22" s="27">
        <f>IF(ISNUMBER($G22),SUM(D18:D21),"")</f>
        <v>353</v>
      </c>
      <c r="E22" s="28">
        <f>IF(ISNUMBER($G22),SUM(E18:E21),"")</f>
        <v>149</v>
      </c>
      <c r="F22" s="28">
        <f>IF(ISNUMBER($G22),SUM(F18:F21),"")</f>
        <v>11</v>
      </c>
      <c r="G22" s="29">
        <f>IF(SUM($G18:$G21)+SUM($Q18:$Q21)&gt;0,SUM(G18:G21),"")</f>
        <v>502</v>
      </c>
      <c r="H22" s="27">
        <f>IF(ISNUMBER($G22),SUM(H18:H21),"")</f>
        <v>2</v>
      </c>
      <c r="I22" s="74"/>
      <c r="K22" s="83">
        <v>24116</v>
      </c>
      <c r="L22" s="84"/>
      <c r="M22" s="26" t="s">
        <v>12</v>
      </c>
      <c r="N22" s="27">
        <f>IF(ISNUMBER($G22),SUM(N18:N21),"")</f>
        <v>345</v>
      </c>
      <c r="O22" s="28">
        <f>IF(ISNUMBER($G22),SUM(O18:O21),"")</f>
        <v>154</v>
      </c>
      <c r="P22" s="28">
        <f>IF(ISNUMBER($G22),SUM(P18:P21),"")</f>
        <v>10</v>
      </c>
      <c r="Q22" s="29">
        <f>IF(SUM($G18:$G21)+SUM($Q18:$Q21)&gt;0,SUM(Q18:Q21),"")</f>
        <v>499</v>
      </c>
      <c r="R22" s="27">
        <f>IF(ISNUMBER($G22),SUM(R18:R21),"")</f>
        <v>2</v>
      </c>
      <c r="S22" s="74"/>
    </row>
    <row r="23" spans="1:19" ht="12.75" customHeight="1">
      <c r="A23" s="75" t="s">
        <v>57</v>
      </c>
      <c r="B23" s="76"/>
      <c r="C23" s="10">
        <v>1</v>
      </c>
      <c r="D23" s="11">
        <v>91</v>
      </c>
      <c r="E23" s="12">
        <v>26</v>
      </c>
      <c r="F23" s="12">
        <v>2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75" t="s">
        <v>58</v>
      </c>
      <c r="L23" s="76"/>
      <c r="M23" s="10">
        <v>1</v>
      </c>
      <c r="N23" s="11">
        <v>91</v>
      </c>
      <c r="O23" s="12">
        <v>53</v>
      </c>
      <c r="P23" s="12">
        <v>1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77"/>
      <c r="B24" s="78"/>
      <c r="C24" s="16">
        <v>2</v>
      </c>
      <c r="D24" s="17">
        <v>94</v>
      </c>
      <c r="E24" s="18">
        <v>35</v>
      </c>
      <c r="F24" s="18">
        <v>1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77"/>
      <c r="L24" s="78"/>
      <c r="M24" s="16">
        <v>2</v>
      </c>
      <c r="N24" s="17">
        <v>105</v>
      </c>
      <c r="O24" s="18">
        <v>53</v>
      </c>
      <c r="P24" s="18">
        <v>2</v>
      </c>
      <c r="Q24" s="19">
        <f>IF(AND(ISBLANK(N24),ISBLANK(O24)),"",N24+O24)</f>
        <v>158</v>
      </c>
      <c r="R24" s="20">
        <f>IF(ISNUMBER($H24),1-$H24,"")</f>
        <v>1</v>
      </c>
      <c r="S24" s="15"/>
    </row>
    <row r="25" spans="1:19" ht="12.75" customHeight="1" thickBot="1">
      <c r="A25" s="79" t="s">
        <v>45</v>
      </c>
      <c r="B25" s="80"/>
      <c r="C25" s="16">
        <v>3</v>
      </c>
      <c r="D25" s="17">
        <v>96</v>
      </c>
      <c r="E25" s="18">
        <v>52</v>
      </c>
      <c r="F25" s="18">
        <v>1</v>
      </c>
      <c r="G25" s="19">
        <f>IF(AND(ISBLANK(D25),ISBLANK(E25)),"",D25+E25)</f>
        <v>148</v>
      </c>
      <c r="H25" s="20">
        <f>IF(OR(ISNUMBER($G25),ISNUMBER($Q25)),(SIGN(N($G25)-N($Q25))+1)/2,"")</f>
        <v>1</v>
      </c>
      <c r="I25" s="15"/>
      <c r="K25" s="79" t="s">
        <v>46</v>
      </c>
      <c r="L25" s="80"/>
      <c r="M25" s="16">
        <v>3</v>
      </c>
      <c r="N25" s="17">
        <v>95</v>
      </c>
      <c r="O25" s="18">
        <v>44</v>
      </c>
      <c r="P25" s="18">
        <v>0</v>
      </c>
      <c r="Q25" s="19">
        <f>IF(AND(ISBLANK(N25),ISBLANK(O25)),"",N25+O25)</f>
        <v>139</v>
      </c>
      <c r="R25" s="20">
        <f>IF(ISNUMBER($H25),1-$H25,"")</f>
        <v>0</v>
      </c>
      <c r="S25" s="15"/>
    </row>
    <row r="26" spans="1:19" ht="12.75" customHeight="1">
      <c r="A26" s="81"/>
      <c r="B26" s="82"/>
      <c r="C26" s="21">
        <v>4</v>
      </c>
      <c r="D26" s="22">
        <v>88</v>
      </c>
      <c r="E26" s="23">
        <v>53</v>
      </c>
      <c r="F26" s="23">
        <v>1</v>
      </c>
      <c r="G26" s="24">
        <f>IF(AND(ISBLANK(D26),ISBLANK(E26)),"",D26+E26)</f>
        <v>141</v>
      </c>
      <c r="H26" s="25">
        <f>IF(OR(ISNUMBER($G26),ISNUMBER($Q26)),(SIGN(N($G26)-N($Q26))+1)/2,"")</f>
        <v>0</v>
      </c>
      <c r="I26" s="73">
        <f>IF(ISNUMBER(H27),(SIGN(1000*($H27-$R27)+$G27-$Q27)+1)/2,"")</f>
        <v>0</v>
      </c>
      <c r="K26" s="81"/>
      <c r="L26" s="82"/>
      <c r="M26" s="21">
        <v>4</v>
      </c>
      <c r="N26" s="22">
        <v>93</v>
      </c>
      <c r="O26" s="23">
        <v>51</v>
      </c>
      <c r="P26" s="23">
        <v>0</v>
      </c>
      <c r="Q26" s="24">
        <f>IF(AND(ISBLANK(N26),ISBLANK(O26)),"",N26+O26)</f>
        <v>144</v>
      </c>
      <c r="R26" s="25">
        <f>IF(ISNUMBER($H26),1-$H26,"")</f>
        <v>1</v>
      </c>
      <c r="S26" s="73">
        <f>IF(ISNUMBER($I26),1-$I26,"")</f>
        <v>1</v>
      </c>
    </row>
    <row r="27" spans="1:19" ht="15.75" customHeight="1" thickBot="1">
      <c r="A27" s="83">
        <v>9215</v>
      </c>
      <c r="B27" s="84"/>
      <c r="C27" s="26" t="s">
        <v>12</v>
      </c>
      <c r="D27" s="27">
        <f>IF(ISNUMBER($G27),SUM(D23:D26),"")</f>
        <v>369</v>
      </c>
      <c r="E27" s="28">
        <f>IF(ISNUMBER($G27),SUM(E23:E26),"")</f>
        <v>166</v>
      </c>
      <c r="F27" s="28">
        <f>IF(ISNUMBER($G27),SUM(F23:F26),"")</f>
        <v>5</v>
      </c>
      <c r="G27" s="29">
        <f>IF(SUM($G23:$G26)+SUM($Q23:$Q26)&gt;0,SUM(G23:G26),"")</f>
        <v>535</v>
      </c>
      <c r="H27" s="27">
        <f>IF(ISNUMBER($G27),SUM(H23:H26),"")</f>
        <v>1</v>
      </c>
      <c r="I27" s="74"/>
      <c r="K27" s="83">
        <v>21793</v>
      </c>
      <c r="L27" s="84"/>
      <c r="M27" s="26" t="s">
        <v>12</v>
      </c>
      <c r="N27" s="27">
        <f>IF(ISNUMBER($G27),SUM(N23:N26),"")</f>
        <v>384</v>
      </c>
      <c r="O27" s="28">
        <f>IF(ISNUMBER($G27),SUM(O23:O26),"")</f>
        <v>201</v>
      </c>
      <c r="P27" s="28">
        <f>IF(ISNUMBER($G27),SUM(P23:P26),"")</f>
        <v>3</v>
      </c>
      <c r="Q27" s="29">
        <f>IF(SUM($G23:$G26)+SUM($Q23:$Q26)&gt;0,SUM(Q23:Q26),"")</f>
        <v>585</v>
      </c>
      <c r="R27" s="27">
        <f>IF(ISNUMBER($G27),SUM(R23:R26),"")</f>
        <v>3</v>
      </c>
      <c r="S27" s="74"/>
    </row>
    <row r="28" spans="1:19" ht="12.75" customHeight="1">
      <c r="A28" s="75" t="s">
        <v>59</v>
      </c>
      <c r="B28" s="76"/>
      <c r="C28" s="10">
        <v>1</v>
      </c>
      <c r="D28" s="11">
        <v>92</v>
      </c>
      <c r="E28" s="12">
        <v>63</v>
      </c>
      <c r="F28" s="12">
        <v>1</v>
      </c>
      <c r="G28" s="13">
        <f>IF(AND(ISBLANK(D28),ISBLANK(E28)),"",D28+E28)</f>
        <v>155</v>
      </c>
      <c r="H28" s="14">
        <f>IF(OR(ISNUMBER($G28),ISNUMBER($Q28)),(SIGN(N($G28)-N($Q28))+1)/2,"")</f>
        <v>1</v>
      </c>
      <c r="I28" s="15"/>
      <c r="K28" s="75" t="s">
        <v>60</v>
      </c>
      <c r="L28" s="76"/>
      <c r="M28" s="10">
        <v>1</v>
      </c>
      <c r="N28" s="11">
        <v>87</v>
      </c>
      <c r="O28" s="12">
        <v>44</v>
      </c>
      <c r="P28" s="12">
        <v>2</v>
      </c>
      <c r="Q28" s="13">
        <f>IF(AND(ISBLANK(N28),ISBLANK(O28)),"",N28+O28)</f>
        <v>131</v>
      </c>
      <c r="R28" s="14">
        <f>IF(ISNUMBER($H28),1-$H28,"")</f>
        <v>0</v>
      </c>
      <c r="S28" s="15"/>
    </row>
    <row r="29" spans="1:19" ht="12.75" customHeight="1">
      <c r="A29" s="77"/>
      <c r="B29" s="78"/>
      <c r="C29" s="16">
        <v>2</v>
      </c>
      <c r="D29" s="17">
        <v>87</v>
      </c>
      <c r="E29" s="18">
        <v>44</v>
      </c>
      <c r="F29" s="18">
        <v>1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77"/>
      <c r="L29" s="78"/>
      <c r="M29" s="16">
        <v>2</v>
      </c>
      <c r="N29" s="17">
        <v>101</v>
      </c>
      <c r="O29" s="18">
        <v>45</v>
      </c>
      <c r="P29" s="18">
        <v>0</v>
      </c>
      <c r="Q29" s="19">
        <f>IF(AND(ISBLANK(N29),ISBLANK(O29)),"",N29+O29)</f>
        <v>146</v>
      </c>
      <c r="R29" s="20">
        <f>IF(ISNUMBER($H29),1-$H29,"")</f>
        <v>1</v>
      </c>
      <c r="S29" s="15"/>
    </row>
    <row r="30" spans="1:19" ht="12.75" customHeight="1" thickBot="1">
      <c r="A30" s="79" t="s">
        <v>47</v>
      </c>
      <c r="B30" s="80"/>
      <c r="C30" s="16">
        <v>3</v>
      </c>
      <c r="D30" s="17">
        <v>77</v>
      </c>
      <c r="E30" s="18">
        <v>34</v>
      </c>
      <c r="F30" s="18">
        <v>5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79" t="s">
        <v>48</v>
      </c>
      <c r="L30" s="80"/>
      <c r="M30" s="16">
        <v>3</v>
      </c>
      <c r="N30" s="17">
        <v>91</v>
      </c>
      <c r="O30" s="18">
        <v>42</v>
      </c>
      <c r="P30" s="18">
        <v>2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81"/>
      <c r="B31" s="82"/>
      <c r="C31" s="21">
        <v>4</v>
      </c>
      <c r="D31" s="22">
        <v>84</v>
      </c>
      <c r="E31" s="23">
        <v>36</v>
      </c>
      <c r="F31" s="23">
        <v>2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73">
        <f>IF(ISNUMBER(H32),(SIGN(1000*($H32-$R32)+$G32-$Q32)+1)/2,"")</f>
        <v>0</v>
      </c>
      <c r="K31" s="81"/>
      <c r="L31" s="82"/>
      <c r="M31" s="21">
        <v>4</v>
      </c>
      <c r="N31" s="22">
        <v>87</v>
      </c>
      <c r="O31" s="23">
        <v>43</v>
      </c>
      <c r="P31" s="23">
        <v>1</v>
      </c>
      <c r="Q31" s="24">
        <f>IF(AND(ISBLANK(N31),ISBLANK(O31)),"",N31+O31)</f>
        <v>130</v>
      </c>
      <c r="R31" s="25">
        <f>IF(ISNUMBER($H31),1-$H31,"")</f>
        <v>1</v>
      </c>
      <c r="S31" s="73">
        <f>IF(ISNUMBER($I31),1-$I31,"")</f>
        <v>1</v>
      </c>
    </row>
    <row r="32" spans="1:19" ht="15.75" customHeight="1" thickBot="1">
      <c r="A32" s="83">
        <v>11625</v>
      </c>
      <c r="B32" s="84"/>
      <c r="C32" s="26" t="s">
        <v>12</v>
      </c>
      <c r="D32" s="27">
        <f>IF(ISNUMBER($G32),SUM(D28:D31),"")</f>
        <v>340</v>
      </c>
      <c r="E32" s="28">
        <f>IF(ISNUMBER($G32),SUM(E28:E31),"")</f>
        <v>177</v>
      </c>
      <c r="F32" s="28">
        <f>IF(ISNUMBER($G32),SUM(F28:F31),"")</f>
        <v>9</v>
      </c>
      <c r="G32" s="29">
        <f>IF(SUM($G28:$G31)+SUM($Q28:$Q31)&gt;0,SUM(G28:G31),"")</f>
        <v>517</v>
      </c>
      <c r="H32" s="27">
        <f>IF(ISNUMBER($G32),SUM(H28:H31),"")</f>
        <v>1</v>
      </c>
      <c r="I32" s="74"/>
      <c r="K32" s="83">
        <v>19534</v>
      </c>
      <c r="L32" s="84"/>
      <c r="M32" s="26" t="s">
        <v>12</v>
      </c>
      <c r="N32" s="27">
        <f>IF(ISNUMBER($G32),SUM(N28:N31),"")</f>
        <v>366</v>
      </c>
      <c r="O32" s="28">
        <f>IF(ISNUMBER($G32),SUM(O28:O31),"")</f>
        <v>174</v>
      </c>
      <c r="P32" s="28">
        <f>IF(ISNUMBER($G32),SUM(P28:P31),"")</f>
        <v>5</v>
      </c>
      <c r="Q32" s="29">
        <f>IF(SUM($G28:$G31)+SUM($Q28:$Q31)&gt;0,SUM(Q28:Q31),"")</f>
        <v>540</v>
      </c>
      <c r="R32" s="27">
        <f>IF(ISNUMBER($G32),SUM(R28:R31),"")</f>
        <v>3</v>
      </c>
      <c r="S32" s="74"/>
    </row>
    <row r="33" spans="1:19" ht="12.75" customHeight="1">
      <c r="A33" s="75" t="s">
        <v>61</v>
      </c>
      <c r="B33" s="76"/>
      <c r="C33" s="10">
        <v>1</v>
      </c>
      <c r="D33" s="11">
        <v>89</v>
      </c>
      <c r="E33" s="12">
        <v>42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75" t="s">
        <v>62</v>
      </c>
      <c r="L33" s="76"/>
      <c r="M33" s="10">
        <v>1</v>
      </c>
      <c r="N33" s="11">
        <v>98</v>
      </c>
      <c r="O33" s="12">
        <v>50</v>
      </c>
      <c r="P33" s="12">
        <v>0</v>
      </c>
      <c r="Q33" s="13">
        <f>IF(AND(ISBLANK(N33),ISBLANK(O33)),"",N33+O33)</f>
        <v>148</v>
      </c>
      <c r="R33" s="14">
        <f>IF(ISNUMBER($H33),1-$H33,"")</f>
        <v>1</v>
      </c>
      <c r="S33" s="15"/>
    </row>
    <row r="34" spans="1:19" ht="12.75" customHeight="1">
      <c r="A34" s="77"/>
      <c r="B34" s="78"/>
      <c r="C34" s="16">
        <v>2</v>
      </c>
      <c r="D34" s="17">
        <v>90</v>
      </c>
      <c r="E34" s="18">
        <v>35</v>
      </c>
      <c r="F34" s="18">
        <v>3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77"/>
      <c r="L34" s="78"/>
      <c r="M34" s="16">
        <v>2</v>
      </c>
      <c r="N34" s="17">
        <v>86</v>
      </c>
      <c r="O34" s="18">
        <v>43</v>
      </c>
      <c r="P34" s="18">
        <v>2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9" t="s">
        <v>49</v>
      </c>
      <c r="B35" s="80"/>
      <c r="C35" s="16">
        <v>3</v>
      </c>
      <c r="D35" s="17">
        <v>96</v>
      </c>
      <c r="E35" s="18">
        <v>41</v>
      </c>
      <c r="F35" s="18">
        <v>1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79" t="s">
        <v>50</v>
      </c>
      <c r="L35" s="80"/>
      <c r="M35" s="16">
        <v>3</v>
      </c>
      <c r="N35" s="17">
        <v>87</v>
      </c>
      <c r="O35" s="18">
        <v>26</v>
      </c>
      <c r="P35" s="18">
        <v>3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81"/>
      <c r="B36" s="82"/>
      <c r="C36" s="21">
        <v>4</v>
      </c>
      <c r="D36" s="22">
        <v>99</v>
      </c>
      <c r="E36" s="23">
        <v>58</v>
      </c>
      <c r="F36" s="23">
        <v>0</v>
      </c>
      <c r="G36" s="24">
        <f>IF(AND(ISBLANK(D36),ISBLANK(E36)),"",D36+E36)</f>
        <v>157</v>
      </c>
      <c r="H36" s="25">
        <f>IF(OR(ISNUMBER($G36),ISNUMBER($Q36)),(SIGN(N($G36)-N($Q36))+1)/2,"")</f>
        <v>1</v>
      </c>
      <c r="I36" s="73">
        <f>IF(ISNUMBER(H37),(SIGN(1000*($H37-$R37)+$G37-$Q37)+1)/2,"")</f>
        <v>1</v>
      </c>
      <c r="K36" s="81"/>
      <c r="L36" s="82"/>
      <c r="M36" s="21">
        <v>4</v>
      </c>
      <c r="N36" s="22">
        <v>76</v>
      </c>
      <c r="O36" s="23">
        <v>25</v>
      </c>
      <c r="P36" s="23">
        <v>5</v>
      </c>
      <c r="Q36" s="24">
        <f>IF(AND(ISBLANK(N36),ISBLANK(O36)),"",N36+O36)</f>
        <v>101</v>
      </c>
      <c r="R36" s="25">
        <f>IF(ISNUMBER($H36),1-$H36,"")</f>
        <v>0</v>
      </c>
      <c r="S36" s="73">
        <f>IF(ISNUMBER($I36),1-$I36,"")</f>
        <v>0</v>
      </c>
    </row>
    <row r="37" spans="1:19" ht="15.75" customHeight="1" thickBot="1">
      <c r="A37" s="83">
        <v>6597</v>
      </c>
      <c r="B37" s="84"/>
      <c r="C37" s="26" t="s">
        <v>12</v>
      </c>
      <c r="D37" s="27">
        <f>IF(ISNUMBER($G37),SUM(D33:D36),"")</f>
        <v>374</v>
      </c>
      <c r="E37" s="28">
        <f>IF(ISNUMBER($G37),SUM(E33:E36),"")</f>
        <v>176</v>
      </c>
      <c r="F37" s="28">
        <f>IF(ISNUMBER($G37),SUM(F33:F36),"")</f>
        <v>4</v>
      </c>
      <c r="G37" s="29">
        <f>IF(SUM($G33:$G36)+SUM($Q33:$Q36)&gt;0,SUM(G33:G36),"")</f>
        <v>550</v>
      </c>
      <c r="H37" s="27">
        <f>IF(ISNUMBER($G37),SUM(H33:H36),"")</f>
        <v>2</v>
      </c>
      <c r="I37" s="74"/>
      <c r="K37" s="83">
        <v>21177</v>
      </c>
      <c r="L37" s="84"/>
      <c r="M37" s="26" t="s">
        <v>12</v>
      </c>
      <c r="N37" s="27">
        <f>IF(ISNUMBER($G37),SUM(N33:N36),"")</f>
        <v>347</v>
      </c>
      <c r="O37" s="28">
        <f>IF(ISNUMBER($G37),SUM(O33:O36),"")</f>
        <v>144</v>
      </c>
      <c r="P37" s="28">
        <f>IF(ISNUMBER($G37),SUM(P33:P36),"")</f>
        <v>10</v>
      </c>
      <c r="Q37" s="29">
        <f>IF(SUM($G33:$G36)+SUM($Q33:$Q36)&gt;0,SUM(Q33:Q36),"")</f>
        <v>491</v>
      </c>
      <c r="R37" s="27">
        <f>IF(ISNUMBER($G37),SUM(R33:R36),"")</f>
        <v>2</v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2137</v>
      </c>
      <c r="E39" s="34">
        <f>IF(ISNUMBER($G39),SUM(E12,E17,E22,E27,E32,E37),"")</f>
        <v>1025</v>
      </c>
      <c r="F39" s="34">
        <f>IF(ISNUMBER($G39),SUM(F12,F17,F22,F27,F32,F37),"")</f>
        <v>46</v>
      </c>
      <c r="G39" s="35">
        <f>IF(SUM($G$8:$G$37)+SUM($Q$8:$Q$37)&gt;0,SUM(G12,G17,G22,G27,G32,G37),"")</f>
        <v>3162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2116</v>
      </c>
      <c r="O39" s="34">
        <f>IF(ISNUMBER($G39),SUM(O12,O17,O22,O27,O32,O37),"")</f>
        <v>997</v>
      </c>
      <c r="P39" s="34">
        <f>IF(ISNUMBER($G39),SUM(P12,P17,P22,P27,P32,P37),"")</f>
        <v>43</v>
      </c>
      <c r="Q39" s="35">
        <f>IF(SUM($G$8:$G$37)+SUM($Q$8:$Q$37)&gt;0,SUM(Q12,Q17,Q22,Q27,Q32,Q37),"")</f>
        <v>3113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66</v>
      </c>
      <c r="D41" s="126"/>
      <c r="E41" s="126"/>
      <c r="G41" s="105"/>
      <c r="H41" s="105"/>
      <c r="I41" s="39">
        <f>IF(ISNUMBER(I$39),SUM(I11,I16,I21,I26,I31,I36,I39),"")</f>
        <v>6</v>
      </c>
      <c r="K41" s="38"/>
      <c r="L41" s="42" t="s">
        <v>22</v>
      </c>
      <c r="M41" s="126" t="s">
        <v>67</v>
      </c>
      <c r="N41" s="126"/>
      <c r="O41" s="126"/>
      <c r="Q41" s="105" t="s">
        <v>16</v>
      </c>
      <c r="R41" s="10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70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68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MS Brno -  ž – TJ Sokol Vracov -  ž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>
        <v>0.5416666666666666</v>
      </c>
      <c r="D47" s="117"/>
      <c r="I47" s="2" t="s">
        <v>34</v>
      </c>
      <c r="J47" s="117">
        <v>15</v>
      </c>
      <c r="K47" s="117"/>
      <c r="P47" s="2" t="s">
        <v>35</v>
      </c>
      <c r="Q47" s="109">
        <v>42977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0" t="s">
        <v>19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2"/>
    </row>
    <row r="62" spans="1:19" ht="81" customHeight="1">
      <c r="A62" s="123" t="s">
        <v>69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>
        <v>42784</v>
      </c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2017-02-18T11:56:32Z</cp:lastPrinted>
  <dcterms:created xsi:type="dcterms:W3CDTF">2005-07-26T20:23:27Z</dcterms:created>
  <dcterms:modified xsi:type="dcterms:W3CDTF">2017-02-18T18:54:47Z</dcterms:modified>
  <cp:category/>
  <cp:version/>
  <cp:contentType/>
  <cp:contentStatus/>
</cp:coreProperties>
</file>